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filterPrivacy="1" autoCompressPictures="0"/>
  <xr:revisionPtr revIDLastSave="0" documentId="13_ncr:1_{9A9EACB1-5E17-4C4C-BCD2-CE511629E00C}" xr6:coauthVersionLast="47" xr6:coauthVersionMax="47" xr10:uidLastSave="{00000000-0000-0000-0000-000000000000}"/>
  <bookViews>
    <workbookView xWindow="8480" yWindow="500" windowWidth="15420" windowHeight="15980" firstSheet="2" activeTab="5" xr2:uid="{00000000-000D-0000-FFFF-FFFF00000000}"/>
  </bookViews>
  <sheets>
    <sheet name="Sheet1" sheetId="1" r:id="rId1"/>
    <sheet name="Sheet2" sheetId="4" r:id="rId2"/>
    <sheet name="Graph" sheetId="2" r:id="rId3"/>
    <sheet name="Sheet3" sheetId="3" r:id="rId4"/>
    <sheet name="Sheet4" sheetId="5" r:id="rId5"/>
    <sheet name="Sheet5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25" i="1" l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88" i="1"/>
  <c r="T89" i="1" s="1"/>
  <c r="T93" i="1"/>
  <c r="T94" i="1"/>
  <c r="T95" i="1"/>
  <c r="T18" i="1"/>
  <c r="T19" i="1" s="1"/>
  <c r="T23" i="1"/>
  <c r="T24" i="1"/>
  <c r="T25" i="1"/>
  <c r="S139" i="1"/>
  <c r="S126" i="1"/>
  <c r="S125" i="1"/>
  <c r="S127" i="1"/>
  <c r="S128" i="1"/>
  <c r="S129" i="1"/>
  <c r="S130" i="1"/>
  <c r="S131" i="1"/>
  <c r="S132" i="1"/>
  <c r="S133" i="1"/>
  <c r="S134" i="1"/>
  <c r="S135" i="1"/>
  <c r="S136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20" i="1"/>
  <c r="T91" i="1" l="1"/>
  <c r="T96" i="1"/>
  <c r="T97" i="1" s="1"/>
  <c r="T90" i="1"/>
  <c r="T21" i="1"/>
  <c r="T26" i="1"/>
  <c r="T27" i="1" s="1"/>
  <c r="T20" i="1"/>
  <c r="S88" i="1"/>
  <c r="S93" i="1"/>
  <c r="S94" i="1"/>
  <c r="S95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8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T99" i="1" l="1"/>
  <c r="T98" i="1"/>
  <c r="T29" i="1"/>
  <c r="T28" i="1"/>
  <c r="S96" i="1"/>
  <c r="S18" i="1"/>
  <c r="S23" i="1"/>
  <c r="S24" i="1"/>
  <c r="S25" i="1"/>
  <c r="R47" i="1"/>
  <c r="Q47" i="1"/>
  <c r="P47" i="1"/>
  <c r="O47" i="1"/>
  <c r="N47" i="1"/>
  <c r="M47" i="1"/>
  <c r="L47" i="1"/>
  <c r="K47" i="1"/>
  <c r="J47" i="1"/>
  <c r="I47" i="1"/>
  <c r="R46" i="1"/>
  <c r="Q46" i="1"/>
  <c r="P46" i="1"/>
  <c r="O46" i="1"/>
  <c r="N46" i="1"/>
  <c r="M46" i="1"/>
  <c r="L46" i="1"/>
  <c r="K46" i="1"/>
  <c r="J46" i="1"/>
  <c r="I46" i="1"/>
  <c r="R45" i="1"/>
  <c r="Q45" i="1"/>
  <c r="P45" i="1"/>
  <c r="O45" i="1"/>
  <c r="N45" i="1"/>
  <c r="M45" i="1"/>
  <c r="L45" i="1"/>
  <c r="K45" i="1"/>
  <c r="J45" i="1"/>
  <c r="I45" i="1"/>
  <c r="R44" i="1"/>
  <c r="Q44" i="1"/>
  <c r="P44" i="1"/>
  <c r="O44" i="1"/>
  <c r="N44" i="1"/>
  <c r="M44" i="1"/>
  <c r="L44" i="1"/>
  <c r="K44" i="1"/>
  <c r="J44" i="1"/>
  <c r="I44" i="1"/>
  <c r="R43" i="1"/>
  <c r="Q43" i="1"/>
  <c r="P43" i="1"/>
  <c r="O43" i="1"/>
  <c r="N43" i="1"/>
  <c r="M43" i="1"/>
  <c r="L43" i="1"/>
  <c r="K43" i="1"/>
  <c r="J43" i="1"/>
  <c r="R42" i="1"/>
  <c r="Q42" i="1"/>
  <c r="P42" i="1"/>
  <c r="O42" i="1"/>
  <c r="N42" i="1"/>
  <c r="M42" i="1"/>
  <c r="L42" i="1"/>
  <c r="K42" i="1"/>
  <c r="J42" i="1"/>
  <c r="R41" i="1"/>
  <c r="Q41" i="1"/>
  <c r="P41" i="1"/>
  <c r="O41" i="1"/>
  <c r="N41" i="1"/>
  <c r="M41" i="1"/>
  <c r="L41" i="1"/>
  <c r="K41" i="1"/>
  <c r="J41" i="1"/>
  <c r="R40" i="1"/>
  <c r="Q40" i="1"/>
  <c r="P40" i="1"/>
  <c r="O40" i="1"/>
  <c r="N40" i="1"/>
  <c r="M40" i="1"/>
  <c r="L40" i="1"/>
  <c r="K40" i="1"/>
  <c r="J40" i="1"/>
  <c r="I40" i="1"/>
  <c r="R39" i="1"/>
  <c r="Q39" i="1"/>
  <c r="P39" i="1"/>
  <c r="O39" i="1"/>
  <c r="N39" i="1"/>
  <c r="M39" i="1"/>
  <c r="L39" i="1"/>
  <c r="K39" i="1"/>
  <c r="J39" i="1"/>
  <c r="I39" i="1"/>
  <c r="R38" i="1"/>
  <c r="Q38" i="1"/>
  <c r="P38" i="1"/>
  <c r="O38" i="1"/>
  <c r="N38" i="1"/>
  <c r="M38" i="1"/>
  <c r="L38" i="1"/>
  <c r="K38" i="1"/>
  <c r="J38" i="1"/>
  <c r="I38" i="1"/>
  <c r="R37" i="1"/>
  <c r="Q37" i="1"/>
  <c r="P37" i="1"/>
  <c r="O37" i="1"/>
  <c r="N37" i="1"/>
  <c r="M37" i="1"/>
  <c r="L37" i="1"/>
  <c r="K37" i="1"/>
  <c r="J37" i="1"/>
  <c r="I37" i="1"/>
  <c r="R36" i="1"/>
  <c r="Q36" i="1"/>
  <c r="P36" i="1"/>
  <c r="O36" i="1"/>
  <c r="N36" i="1"/>
  <c r="M36" i="1"/>
  <c r="L36" i="1"/>
  <c r="K36" i="1"/>
  <c r="J36" i="1"/>
  <c r="I36" i="1"/>
  <c r="R35" i="1"/>
  <c r="Q35" i="1"/>
  <c r="P35" i="1"/>
  <c r="O35" i="1"/>
  <c r="N35" i="1"/>
  <c r="M35" i="1"/>
  <c r="L35" i="1"/>
  <c r="K35" i="1"/>
  <c r="J35" i="1"/>
  <c r="I35" i="1"/>
  <c r="R139" i="1"/>
  <c r="Q139" i="1"/>
  <c r="P139" i="1"/>
  <c r="O139" i="1"/>
  <c r="S140" i="1" s="1"/>
  <c r="N139" i="1"/>
  <c r="M139" i="1"/>
  <c r="G139" i="1"/>
  <c r="R137" i="1"/>
  <c r="N125" i="1"/>
  <c r="R125" i="1"/>
  <c r="N126" i="1"/>
  <c r="O126" i="1"/>
  <c r="R126" i="1"/>
  <c r="N127" i="1"/>
  <c r="O127" i="1"/>
  <c r="P127" i="1"/>
  <c r="R127" i="1"/>
  <c r="N128" i="1"/>
  <c r="O128" i="1"/>
  <c r="P128" i="1"/>
  <c r="Q128" i="1"/>
  <c r="R128" i="1"/>
  <c r="N129" i="1"/>
  <c r="O129" i="1"/>
  <c r="P129" i="1"/>
  <c r="Q129" i="1"/>
  <c r="R129" i="1"/>
  <c r="N130" i="1"/>
  <c r="O130" i="1"/>
  <c r="P130" i="1"/>
  <c r="Q130" i="1"/>
  <c r="R130" i="1"/>
  <c r="N131" i="1"/>
  <c r="O131" i="1"/>
  <c r="P131" i="1"/>
  <c r="Q131" i="1"/>
  <c r="R131" i="1"/>
  <c r="N132" i="1"/>
  <c r="O132" i="1"/>
  <c r="P132" i="1"/>
  <c r="Q132" i="1"/>
  <c r="R132" i="1"/>
  <c r="N133" i="1"/>
  <c r="O133" i="1"/>
  <c r="P133" i="1"/>
  <c r="Q133" i="1"/>
  <c r="R133" i="1"/>
  <c r="N134" i="1"/>
  <c r="O134" i="1"/>
  <c r="P134" i="1"/>
  <c r="Q134" i="1"/>
  <c r="R134" i="1"/>
  <c r="N135" i="1"/>
  <c r="O135" i="1"/>
  <c r="P135" i="1"/>
  <c r="Q135" i="1"/>
  <c r="R135" i="1"/>
  <c r="N136" i="1"/>
  <c r="O136" i="1"/>
  <c r="P136" i="1"/>
  <c r="Q136" i="1"/>
  <c r="R136" i="1"/>
  <c r="N137" i="1"/>
  <c r="O137" i="1"/>
  <c r="P137" i="1"/>
  <c r="Q137" i="1"/>
  <c r="M137" i="1"/>
  <c r="L137" i="1"/>
  <c r="P138" i="1" s="1"/>
  <c r="K137" i="1"/>
  <c r="M125" i="1"/>
  <c r="M126" i="1"/>
  <c r="L126" i="1"/>
  <c r="K126" i="1"/>
  <c r="J126" i="1"/>
  <c r="R120" i="1"/>
  <c r="R117" i="1"/>
  <c r="R106" i="1"/>
  <c r="R107" i="1"/>
  <c r="R108" i="1"/>
  <c r="R109" i="1"/>
  <c r="R110" i="1"/>
  <c r="R111" i="1"/>
  <c r="R112" i="1"/>
  <c r="R113" i="1"/>
  <c r="R114" i="1"/>
  <c r="R115" i="1"/>
  <c r="R116" i="1"/>
  <c r="R118" i="1"/>
  <c r="R119" i="1"/>
  <c r="R138" i="1" l="1"/>
  <c r="Q140" i="1"/>
  <c r="Q138" i="1"/>
  <c r="O138" i="1"/>
  <c r="R140" i="1"/>
  <c r="S26" i="1"/>
  <c r="R88" i="1"/>
  <c r="S89" i="1" s="1"/>
  <c r="R93" i="1"/>
  <c r="R94" i="1"/>
  <c r="R95" i="1"/>
  <c r="R66" i="1"/>
  <c r="R55" i="1"/>
  <c r="R54" i="1"/>
  <c r="R56" i="1"/>
  <c r="R57" i="1"/>
  <c r="R58" i="1"/>
  <c r="R59" i="1"/>
  <c r="R60" i="1"/>
  <c r="R61" i="1"/>
  <c r="R62" i="1"/>
  <c r="R63" i="1"/>
  <c r="R64" i="1"/>
  <c r="R65" i="1"/>
  <c r="R68" i="1"/>
  <c r="R48" i="1"/>
  <c r="R49" i="1"/>
  <c r="R96" i="1" l="1"/>
  <c r="S97" i="1" s="1"/>
  <c r="R18" i="1"/>
  <c r="S19" i="1" s="1"/>
  <c r="R23" i="1"/>
  <c r="R24" i="1"/>
  <c r="R25" i="1"/>
  <c r="R26" i="1" l="1"/>
  <c r="S27" i="1" s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O75" i="1"/>
  <c r="P76" i="1"/>
  <c r="P75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C118" i="1"/>
  <c r="U118" i="1" s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G120" i="1"/>
  <c r="H120" i="1"/>
  <c r="I120" i="1"/>
  <c r="J120" i="1"/>
  <c r="K120" i="1"/>
  <c r="L120" i="1"/>
  <c r="M120" i="1"/>
  <c r="N120" i="1"/>
  <c r="O120" i="1"/>
  <c r="P120" i="1"/>
  <c r="Q120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74" i="1"/>
  <c r="P125" i="1" s="1"/>
  <c r="P74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Q106" i="1"/>
  <c r="Q88" i="1"/>
  <c r="R89" i="1" s="1"/>
  <c r="L88" i="1"/>
  <c r="G88" i="1"/>
  <c r="G96" i="1" s="1"/>
  <c r="Q93" i="1"/>
  <c r="Q94" i="1"/>
  <c r="Q9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C58" i="1"/>
  <c r="D58" i="1"/>
  <c r="E9" i="1"/>
  <c r="E58" i="1" s="1"/>
  <c r="F9" i="1"/>
  <c r="F66" i="1" s="1"/>
  <c r="G58" i="1"/>
  <c r="H9" i="1"/>
  <c r="I58" i="1"/>
  <c r="J58" i="1"/>
  <c r="K58" i="1"/>
  <c r="L58" i="1"/>
  <c r="M58" i="1"/>
  <c r="N58" i="1"/>
  <c r="O58" i="1"/>
  <c r="P58" i="1"/>
  <c r="Q58" i="1"/>
  <c r="C59" i="1"/>
  <c r="D10" i="1"/>
  <c r="D59" i="1" s="1"/>
  <c r="E10" i="1"/>
  <c r="E59" i="1" s="1"/>
  <c r="F10" i="1"/>
  <c r="G10" i="1"/>
  <c r="H10" i="1"/>
  <c r="I42" i="1" s="1"/>
  <c r="J59" i="1"/>
  <c r="K59" i="1"/>
  <c r="L59" i="1"/>
  <c r="M59" i="1"/>
  <c r="N59" i="1"/>
  <c r="O59" i="1"/>
  <c r="P59" i="1"/>
  <c r="Q59" i="1"/>
  <c r="C60" i="1"/>
  <c r="D11" i="1"/>
  <c r="E11" i="1"/>
  <c r="J49" i="1" s="1"/>
  <c r="F11" i="1"/>
  <c r="G61" i="1" s="1"/>
  <c r="G11" i="1"/>
  <c r="L68" i="1" s="1"/>
  <c r="H11" i="1"/>
  <c r="I43" i="1" s="1"/>
  <c r="J60" i="1"/>
  <c r="K60" i="1"/>
  <c r="L60" i="1"/>
  <c r="M60" i="1"/>
  <c r="N60" i="1"/>
  <c r="O60" i="1"/>
  <c r="P60" i="1"/>
  <c r="Q60" i="1"/>
  <c r="C61" i="1"/>
  <c r="D61" i="1"/>
  <c r="H61" i="1"/>
  <c r="J61" i="1"/>
  <c r="K61" i="1"/>
  <c r="L61" i="1"/>
  <c r="M61" i="1"/>
  <c r="N61" i="1"/>
  <c r="O61" i="1"/>
  <c r="P61" i="1"/>
  <c r="Q61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G66" i="1"/>
  <c r="I66" i="1"/>
  <c r="J66" i="1"/>
  <c r="K66" i="1"/>
  <c r="L66" i="1"/>
  <c r="M66" i="1"/>
  <c r="N66" i="1"/>
  <c r="R67" i="1" s="1"/>
  <c r="O66" i="1"/>
  <c r="P66" i="1"/>
  <c r="Q66" i="1"/>
  <c r="G68" i="1"/>
  <c r="H68" i="1"/>
  <c r="N68" i="1"/>
  <c r="O68" i="1"/>
  <c r="P68" i="1"/>
  <c r="Q68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C39" i="1"/>
  <c r="D39" i="1"/>
  <c r="E39" i="1"/>
  <c r="F39" i="1"/>
  <c r="G39" i="1"/>
  <c r="H39" i="1"/>
  <c r="C36" i="1"/>
  <c r="D36" i="1"/>
  <c r="E36" i="1"/>
  <c r="F36" i="1"/>
  <c r="G36" i="1"/>
  <c r="H36" i="1"/>
  <c r="C37" i="1"/>
  <c r="D37" i="1"/>
  <c r="E37" i="1"/>
  <c r="F37" i="1"/>
  <c r="G37" i="1"/>
  <c r="H37" i="1"/>
  <c r="C38" i="1"/>
  <c r="D38" i="1"/>
  <c r="E38" i="1"/>
  <c r="F38" i="1"/>
  <c r="G38" i="1"/>
  <c r="H38" i="1"/>
  <c r="C40" i="1"/>
  <c r="D40" i="1"/>
  <c r="G40" i="1"/>
  <c r="C41" i="1"/>
  <c r="E41" i="1"/>
  <c r="C42" i="1"/>
  <c r="C43" i="1"/>
  <c r="D43" i="1"/>
  <c r="C44" i="1"/>
  <c r="D44" i="1"/>
  <c r="E44" i="1"/>
  <c r="F44" i="1"/>
  <c r="G44" i="1"/>
  <c r="H44" i="1"/>
  <c r="C45" i="1"/>
  <c r="D45" i="1"/>
  <c r="E45" i="1"/>
  <c r="F45" i="1"/>
  <c r="G45" i="1"/>
  <c r="H45" i="1"/>
  <c r="C46" i="1"/>
  <c r="D46" i="1"/>
  <c r="E46" i="1"/>
  <c r="F46" i="1"/>
  <c r="G46" i="1"/>
  <c r="H46" i="1"/>
  <c r="C47" i="1"/>
  <c r="D47" i="1"/>
  <c r="E47" i="1"/>
  <c r="F47" i="1"/>
  <c r="G47" i="1"/>
  <c r="H47" i="1"/>
  <c r="G48" i="1"/>
  <c r="H48" i="1"/>
  <c r="I48" i="1"/>
  <c r="J48" i="1"/>
  <c r="K48" i="1"/>
  <c r="L48" i="1"/>
  <c r="M48" i="1"/>
  <c r="N48" i="1"/>
  <c r="O48" i="1"/>
  <c r="P48" i="1"/>
  <c r="Q48" i="1"/>
  <c r="G49" i="1"/>
  <c r="H49" i="1"/>
  <c r="N49" i="1"/>
  <c r="O49" i="1"/>
  <c r="P49" i="1"/>
  <c r="Q49" i="1"/>
  <c r="C35" i="1"/>
  <c r="D35" i="1"/>
  <c r="E35" i="1"/>
  <c r="F35" i="1"/>
  <c r="G35" i="1"/>
  <c r="H35" i="1"/>
  <c r="Q18" i="1"/>
  <c r="R19" i="1" s="1"/>
  <c r="P18" i="1"/>
  <c r="Q23" i="1"/>
  <c r="Q24" i="1"/>
  <c r="Q25" i="1"/>
  <c r="L18" i="1"/>
  <c r="L26" i="1" s="1"/>
  <c r="P23" i="1"/>
  <c r="P24" i="1"/>
  <c r="P25" i="1"/>
  <c r="K18" i="1"/>
  <c r="K26" i="1" s="1"/>
  <c r="N93" i="1"/>
  <c r="O93" i="1"/>
  <c r="P93" i="1"/>
  <c r="N94" i="1"/>
  <c r="O94" i="1"/>
  <c r="P94" i="1"/>
  <c r="N95" i="1"/>
  <c r="O95" i="1"/>
  <c r="P95" i="1"/>
  <c r="N88" i="1"/>
  <c r="S90" i="1" s="1"/>
  <c r="I88" i="1"/>
  <c r="S91" i="1" s="1"/>
  <c r="E88" i="1"/>
  <c r="N23" i="1"/>
  <c r="O23" i="1"/>
  <c r="N24" i="1"/>
  <c r="O24" i="1"/>
  <c r="N25" i="1"/>
  <c r="O25" i="1"/>
  <c r="N18" i="1"/>
  <c r="S20" i="1" s="1"/>
  <c r="O18" i="1"/>
  <c r="J18" i="1"/>
  <c r="J26" i="1" s="1"/>
  <c r="H139" i="1"/>
  <c r="I139" i="1"/>
  <c r="J139" i="1"/>
  <c r="K139" i="1"/>
  <c r="L139" i="1"/>
  <c r="P140" i="1" s="1"/>
  <c r="F137" i="1"/>
  <c r="G137" i="1"/>
  <c r="H137" i="1"/>
  <c r="I137" i="1"/>
  <c r="J137" i="1"/>
  <c r="N138" i="1" s="1"/>
  <c r="C126" i="1"/>
  <c r="D126" i="1"/>
  <c r="E126" i="1"/>
  <c r="F126" i="1"/>
  <c r="G126" i="1"/>
  <c r="H126" i="1"/>
  <c r="I126" i="1"/>
  <c r="C127" i="1"/>
  <c r="D127" i="1"/>
  <c r="E127" i="1"/>
  <c r="F127" i="1"/>
  <c r="G127" i="1"/>
  <c r="H127" i="1"/>
  <c r="I127" i="1"/>
  <c r="J127" i="1"/>
  <c r="K127" i="1"/>
  <c r="L127" i="1"/>
  <c r="M127" i="1"/>
  <c r="C128" i="1"/>
  <c r="D128" i="1"/>
  <c r="E128" i="1"/>
  <c r="F128" i="1"/>
  <c r="G128" i="1"/>
  <c r="H128" i="1"/>
  <c r="I128" i="1"/>
  <c r="J128" i="1"/>
  <c r="K128" i="1"/>
  <c r="L128" i="1"/>
  <c r="M128" i="1"/>
  <c r="C129" i="1"/>
  <c r="D129" i="1"/>
  <c r="E129" i="1"/>
  <c r="F129" i="1"/>
  <c r="G129" i="1"/>
  <c r="H129" i="1"/>
  <c r="I129" i="1"/>
  <c r="J129" i="1"/>
  <c r="K129" i="1"/>
  <c r="L129" i="1"/>
  <c r="M129" i="1"/>
  <c r="C130" i="1"/>
  <c r="D130" i="1"/>
  <c r="E130" i="1"/>
  <c r="F130" i="1"/>
  <c r="G130" i="1"/>
  <c r="H130" i="1"/>
  <c r="I130" i="1"/>
  <c r="J130" i="1"/>
  <c r="K130" i="1"/>
  <c r="L130" i="1"/>
  <c r="M130" i="1"/>
  <c r="C131" i="1"/>
  <c r="U131" i="1" s="1"/>
  <c r="D131" i="1"/>
  <c r="E131" i="1"/>
  <c r="F131" i="1"/>
  <c r="G131" i="1"/>
  <c r="H131" i="1"/>
  <c r="I131" i="1"/>
  <c r="J131" i="1"/>
  <c r="K131" i="1"/>
  <c r="L131" i="1"/>
  <c r="M131" i="1"/>
  <c r="C132" i="1"/>
  <c r="D132" i="1"/>
  <c r="E132" i="1"/>
  <c r="F132" i="1"/>
  <c r="G132" i="1"/>
  <c r="H132" i="1"/>
  <c r="I132" i="1"/>
  <c r="J132" i="1"/>
  <c r="K132" i="1"/>
  <c r="L132" i="1"/>
  <c r="M132" i="1"/>
  <c r="C133" i="1"/>
  <c r="D133" i="1"/>
  <c r="E133" i="1"/>
  <c r="F133" i="1"/>
  <c r="G133" i="1"/>
  <c r="H133" i="1"/>
  <c r="I133" i="1"/>
  <c r="J133" i="1"/>
  <c r="K133" i="1"/>
  <c r="L133" i="1"/>
  <c r="M133" i="1"/>
  <c r="C134" i="1"/>
  <c r="D134" i="1"/>
  <c r="E134" i="1"/>
  <c r="F134" i="1"/>
  <c r="G134" i="1"/>
  <c r="H134" i="1"/>
  <c r="I134" i="1"/>
  <c r="J134" i="1"/>
  <c r="K134" i="1"/>
  <c r="L134" i="1"/>
  <c r="M134" i="1"/>
  <c r="C135" i="1"/>
  <c r="D135" i="1"/>
  <c r="E135" i="1"/>
  <c r="F135" i="1"/>
  <c r="G135" i="1"/>
  <c r="H135" i="1"/>
  <c r="I135" i="1"/>
  <c r="J135" i="1"/>
  <c r="K135" i="1"/>
  <c r="L135" i="1"/>
  <c r="M135" i="1"/>
  <c r="C136" i="1"/>
  <c r="D136" i="1"/>
  <c r="E136" i="1"/>
  <c r="F136" i="1"/>
  <c r="G136" i="1"/>
  <c r="H136" i="1"/>
  <c r="I136" i="1"/>
  <c r="J136" i="1"/>
  <c r="K136" i="1"/>
  <c r="L136" i="1"/>
  <c r="M136" i="1"/>
  <c r="C125" i="1"/>
  <c r="D125" i="1"/>
  <c r="E125" i="1"/>
  <c r="F125" i="1"/>
  <c r="G125" i="1"/>
  <c r="H125" i="1"/>
  <c r="I125" i="1"/>
  <c r="J125" i="1"/>
  <c r="K125" i="1"/>
  <c r="L125" i="1"/>
  <c r="M88" i="1"/>
  <c r="C88" i="1"/>
  <c r="C96" i="1" s="1"/>
  <c r="H88" i="1"/>
  <c r="M95" i="1"/>
  <c r="M94" i="1"/>
  <c r="M93" i="1"/>
  <c r="M25" i="1"/>
  <c r="M24" i="1"/>
  <c r="G23" i="1"/>
  <c r="H23" i="1"/>
  <c r="I23" i="1"/>
  <c r="J23" i="1"/>
  <c r="K23" i="1"/>
  <c r="L23" i="1"/>
  <c r="M23" i="1"/>
  <c r="M18" i="1"/>
  <c r="M26" i="1" s="1"/>
  <c r="C18" i="1"/>
  <c r="C26" i="1" s="1"/>
  <c r="B88" i="1"/>
  <c r="B96" i="1" s="1"/>
  <c r="K88" i="1"/>
  <c r="F88" i="1"/>
  <c r="F96" i="1" s="1"/>
  <c r="J88" i="1"/>
  <c r="D88" i="1"/>
  <c r="D96" i="1" s="1"/>
  <c r="L95" i="1"/>
  <c r="L94" i="1"/>
  <c r="K94" i="1"/>
  <c r="J94" i="1"/>
  <c r="I94" i="1"/>
  <c r="H94" i="1"/>
  <c r="G94" i="1"/>
  <c r="L93" i="1"/>
  <c r="K93" i="1"/>
  <c r="J93" i="1"/>
  <c r="I93" i="1"/>
  <c r="H93" i="1"/>
  <c r="G93" i="1"/>
  <c r="F93" i="1"/>
  <c r="E93" i="1"/>
  <c r="D93" i="1"/>
  <c r="C93" i="1"/>
  <c r="B18" i="1"/>
  <c r="B26" i="1" s="1"/>
  <c r="I18" i="1"/>
  <c r="L25" i="1"/>
  <c r="L24" i="1"/>
  <c r="K24" i="1"/>
  <c r="J24" i="1"/>
  <c r="I24" i="1"/>
  <c r="H24" i="1"/>
  <c r="G24" i="1"/>
  <c r="F23" i="1"/>
  <c r="E23" i="1"/>
  <c r="D23" i="1"/>
  <c r="C23" i="1"/>
  <c r="U110" i="1" l="1"/>
  <c r="U136" i="1"/>
  <c r="U128" i="1"/>
  <c r="M138" i="1"/>
  <c r="U139" i="1"/>
  <c r="U47" i="1"/>
  <c r="U45" i="1"/>
  <c r="U38" i="1"/>
  <c r="U36" i="1"/>
  <c r="S69" i="1"/>
  <c r="U65" i="1"/>
  <c r="U55" i="1"/>
  <c r="U120" i="1"/>
  <c r="U115" i="1"/>
  <c r="U111" i="1"/>
  <c r="S119" i="1"/>
  <c r="U119" i="1" s="1"/>
  <c r="S137" i="1"/>
  <c r="S138" i="1" s="1"/>
  <c r="I26" i="1"/>
  <c r="S29" i="1" s="1"/>
  <c r="S21" i="1"/>
  <c r="U135" i="1"/>
  <c r="U137" i="1"/>
  <c r="U64" i="1"/>
  <c r="U114" i="1"/>
  <c r="U133" i="1"/>
  <c r="U54" i="1"/>
  <c r="U62" i="1"/>
  <c r="U56" i="1"/>
  <c r="U116" i="1"/>
  <c r="U112" i="1"/>
  <c r="U132" i="1"/>
  <c r="U129" i="1"/>
  <c r="U35" i="1"/>
  <c r="U134" i="1"/>
  <c r="U130" i="1"/>
  <c r="U46" i="1"/>
  <c r="U44" i="1"/>
  <c r="U37" i="1"/>
  <c r="U39" i="1"/>
  <c r="S67" i="1"/>
  <c r="U63" i="1"/>
  <c r="U57" i="1"/>
  <c r="U117" i="1"/>
  <c r="U113" i="1"/>
  <c r="L140" i="1"/>
  <c r="K140" i="1"/>
  <c r="U140" i="1" s="1"/>
  <c r="Q109" i="1"/>
  <c r="U109" i="1" s="1"/>
  <c r="Q127" i="1"/>
  <c r="U127" i="1" s="1"/>
  <c r="O140" i="1"/>
  <c r="L138" i="1"/>
  <c r="P106" i="1"/>
  <c r="Q125" i="1"/>
  <c r="O125" i="1"/>
  <c r="U125" i="1" s="1"/>
  <c r="P126" i="1"/>
  <c r="U126" i="1" s="1"/>
  <c r="K138" i="1"/>
  <c r="N140" i="1"/>
  <c r="J89" i="1"/>
  <c r="M89" i="1"/>
  <c r="J138" i="1"/>
  <c r="M140" i="1"/>
  <c r="O88" i="1"/>
  <c r="O89" i="1" s="1"/>
  <c r="H58" i="1"/>
  <c r="U58" i="1" s="1"/>
  <c r="I41" i="1"/>
  <c r="Q108" i="1"/>
  <c r="Q126" i="1"/>
  <c r="F18" i="1"/>
  <c r="F26" i="1" s="1"/>
  <c r="K28" i="1" s="1"/>
  <c r="H42" i="1"/>
  <c r="K49" i="1"/>
  <c r="M96" i="1"/>
  <c r="R98" i="1" s="1"/>
  <c r="R90" i="1"/>
  <c r="R69" i="1"/>
  <c r="Q96" i="1"/>
  <c r="R97" i="1" s="1"/>
  <c r="H96" i="1"/>
  <c r="H98" i="1" s="1"/>
  <c r="R91" i="1"/>
  <c r="P107" i="1"/>
  <c r="H90" i="1"/>
  <c r="C27" i="1"/>
  <c r="F43" i="1"/>
  <c r="P67" i="1"/>
  <c r="N91" i="1"/>
  <c r="E18" i="1"/>
  <c r="J20" i="1" s="1"/>
  <c r="L91" i="1"/>
  <c r="G18" i="1"/>
  <c r="L20" i="1" s="1"/>
  <c r="M68" i="1"/>
  <c r="P69" i="1" s="1"/>
  <c r="M67" i="1"/>
  <c r="P108" i="1"/>
  <c r="U108" i="1" s="1"/>
  <c r="C19" i="1"/>
  <c r="D97" i="1"/>
  <c r="L49" i="1"/>
  <c r="H43" i="1"/>
  <c r="H40" i="1"/>
  <c r="I59" i="1"/>
  <c r="P88" i="1"/>
  <c r="Q89" i="1" s="1"/>
  <c r="G60" i="1"/>
  <c r="L19" i="1"/>
  <c r="H89" i="1"/>
  <c r="O20" i="1"/>
  <c r="E42" i="1"/>
  <c r="D41" i="1"/>
  <c r="U41" i="1" s="1"/>
  <c r="H66" i="1"/>
  <c r="K67" i="1" s="1"/>
  <c r="E60" i="1"/>
  <c r="Q91" i="1"/>
  <c r="G89" i="1"/>
  <c r="K90" i="1"/>
  <c r="O26" i="1"/>
  <c r="O28" i="1" s="1"/>
  <c r="L89" i="1"/>
  <c r="I89" i="1"/>
  <c r="E40" i="1"/>
  <c r="U40" i="1" s="1"/>
  <c r="F61" i="1"/>
  <c r="O107" i="1"/>
  <c r="U107" i="1" s="1"/>
  <c r="J27" i="1"/>
  <c r="F59" i="1"/>
  <c r="U59" i="1" s="1"/>
  <c r="Q90" i="1"/>
  <c r="Q107" i="1"/>
  <c r="L29" i="1"/>
  <c r="J90" i="1"/>
  <c r="C89" i="1"/>
  <c r="I90" i="1"/>
  <c r="J68" i="1"/>
  <c r="O67" i="1"/>
  <c r="L96" i="1"/>
  <c r="L99" i="1" s="1"/>
  <c r="K19" i="1"/>
  <c r="J96" i="1"/>
  <c r="J19" i="1"/>
  <c r="D89" i="1"/>
  <c r="I96" i="1"/>
  <c r="R20" i="1"/>
  <c r="M91" i="1"/>
  <c r="P20" i="1"/>
  <c r="L21" i="1"/>
  <c r="K96" i="1"/>
  <c r="K98" i="1" s="1"/>
  <c r="Q67" i="1"/>
  <c r="F58" i="1"/>
  <c r="G97" i="1"/>
  <c r="C97" i="1"/>
  <c r="R28" i="1"/>
  <c r="D60" i="1"/>
  <c r="U60" i="1" s="1"/>
  <c r="I49" i="1"/>
  <c r="U49" i="1" s="1"/>
  <c r="E61" i="1"/>
  <c r="U61" i="1" s="1"/>
  <c r="I68" i="1"/>
  <c r="D18" i="1"/>
  <c r="E43" i="1"/>
  <c r="U43" i="1" s="1"/>
  <c r="P96" i="1"/>
  <c r="P89" i="1"/>
  <c r="M21" i="1"/>
  <c r="M19" i="1"/>
  <c r="N20" i="1"/>
  <c r="O19" i="1"/>
  <c r="N26" i="1"/>
  <c r="S28" i="1" s="1"/>
  <c r="I60" i="1"/>
  <c r="H59" i="1"/>
  <c r="H41" i="1"/>
  <c r="H18" i="1"/>
  <c r="M29" i="1"/>
  <c r="M27" i="1"/>
  <c r="N19" i="1"/>
  <c r="E96" i="1"/>
  <c r="F89" i="1"/>
  <c r="E89" i="1"/>
  <c r="D42" i="1"/>
  <c r="U42" i="1" s="1"/>
  <c r="K27" i="1"/>
  <c r="G26" i="1"/>
  <c r="G20" i="1"/>
  <c r="G98" i="1"/>
  <c r="G90" i="1"/>
  <c r="L90" i="1"/>
  <c r="P26" i="1"/>
  <c r="P19" i="1"/>
  <c r="N67" i="1"/>
  <c r="H60" i="1"/>
  <c r="M49" i="1"/>
  <c r="I61" i="1"/>
  <c r="F60" i="1"/>
  <c r="F42" i="1"/>
  <c r="K68" i="1"/>
  <c r="U68" i="1" s="1"/>
  <c r="G43" i="1"/>
  <c r="F40" i="1"/>
  <c r="G59" i="1"/>
  <c r="G41" i="1"/>
  <c r="F48" i="1"/>
  <c r="U48" i="1" s="1"/>
  <c r="L27" i="1"/>
  <c r="M99" i="1"/>
  <c r="N89" i="1"/>
  <c r="M90" i="1"/>
  <c r="K89" i="1"/>
  <c r="O91" i="1"/>
  <c r="N90" i="1"/>
  <c r="N96" i="1"/>
  <c r="S98" i="1" s="1"/>
  <c r="Q19" i="1"/>
  <c r="Q26" i="1"/>
  <c r="R27" i="1" s="1"/>
  <c r="Q20" i="1"/>
  <c r="F41" i="1"/>
  <c r="G42" i="1"/>
  <c r="O106" i="1"/>
  <c r="U106" i="1" s="1"/>
  <c r="P91" i="1" l="1"/>
  <c r="I97" i="1"/>
  <c r="S99" i="1"/>
  <c r="P90" i="1"/>
  <c r="U66" i="1"/>
  <c r="O90" i="1"/>
  <c r="J67" i="1"/>
  <c r="O96" i="1"/>
  <c r="U138" i="1"/>
  <c r="Q69" i="1"/>
  <c r="O97" i="1"/>
  <c r="H97" i="1"/>
  <c r="G19" i="1"/>
  <c r="Q21" i="1"/>
  <c r="P21" i="1"/>
  <c r="K97" i="1"/>
  <c r="Q99" i="1"/>
  <c r="Q97" i="1"/>
  <c r="K20" i="1"/>
  <c r="L67" i="1"/>
  <c r="M98" i="1"/>
  <c r="R99" i="1"/>
  <c r="F19" i="1"/>
  <c r="E26" i="1"/>
  <c r="E19" i="1"/>
  <c r="I98" i="1"/>
  <c r="O21" i="1"/>
  <c r="J28" i="1"/>
  <c r="M97" i="1"/>
  <c r="L98" i="1"/>
  <c r="Q98" i="1"/>
  <c r="M69" i="1"/>
  <c r="O98" i="1"/>
  <c r="J97" i="1"/>
  <c r="M20" i="1"/>
  <c r="R21" i="1"/>
  <c r="L97" i="1"/>
  <c r="F97" i="1"/>
  <c r="E97" i="1"/>
  <c r="J98" i="1"/>
  <c r="L69" i="1"/>
  <c r="Q27" i="1"/>
  <c r="Q28" i="1"/>
  <c r="Q29" i="1"/>
  <c r="H19" i="1"/>
  <c r="H20" i="1"/>
  <c r="H26" i="1"/>
  <c r="R29" i="1" s="1"/>
  <c r="I19" i="1"/>
  <c r="I20" i="1"/>
  <c r="D19" i="1"/>
  <c r="D26" i="1"/>
  <c r="N29" i="1" s="1"/>
  <c r="O99" i="1"/>
  <c r="L28" i="1"/>
  <c r="G28" i="1"/>
  <c r="G27" i="1"/>
  <c r="N28" i="1"/>
  <c r="N27" i="1"/>
  <c r="N99" i="1"/>
  <c r="N98" i="1"/>
  <c r="N97" i="1"/>
  <c r="P28" i="1"/>
  <c r="P27" i="1"/>
  <c r="P29" i="1"/>
  <c r="P97" i="1"/>
  <c r="P99" i="1"/>
  <c r="P98" i="1"/>
  <c r="N69" i="1"/>
  <c r="O69" i="1"/>
  <c r="N21" i="1"/>
  <c r="K69" i="1"/>
  <c r="U69" i="1" s="1"/>
  <c r="O27" i="1"/>
  <c r="U67" i="1" l="1"/>
  <c r="E27" i="1"/>
  <c r="O29" i="1"/>
  <c r="F27" i="1"/>
  <c r="I28" i="1"/>
  <c r="D27" i="1"/>
  <c r="I27" i="1"/>
  <c r="H27" i="1"/>
  <c r="H28" i="1"/>
  <c r="M28" i="1"/>
</calcChain>
</file>

<file path=xl/sharedStrings.xml><?xml version="1.0" encoding="utf-8"?>
<sst xmlns="http://schemas.openxmlformats.org/spreadsheetml/2006/main" count="311" uniqueCount="104">
  <si>
    <t>Grade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</si>
  <si>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</si>
  <si>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</si>
  <si>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</si>
  <si>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</si>
  <si>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</si>
  <si>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</si>
  <si>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</si>
  <si>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</si>
  <si>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</si>
  <si>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</si>
  <si>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</si>
  <si>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K</t>
  </si>
  <si>
    <t>Other</t>
  </si>
  <si>
    <t xml:space="preserve">Total FI enrolment </t>
  </si>
  <si>
    <t xml:space="preserve">% Change in FI enrolment compared to previous year </t>
  </si>
  <si>
    <t xml:space="preserve"> -</t>
  </si>
  <si>
    <t>% Change in FI enrolment cf. 5 yrs ago</t>
  </si>
  <si>
    <t>% Change in FI enrolment cf. 10yrs ago</t>
  </si>
  <si>
    <t xml:space="preserve">Total district enrolment </t>
  </si>
  <si>
    <t xml:space="preserve">% Change in total enrolment compared to previous year </t>
  </si>
  <si>
    <t>-</t>
  </si>
  <si>
    <t>% Change in total enrolment cf. 5 yrs ago</t>
  </si>
  <si>
    <t>% Change in total enrolment cf. 10 yrs ago</t>
  </si>
  <si>
    <t>% of students in FI</t>
  </si>
  <si>
    <t>Change in % of students in FI cf. last year</t>
  </si>
  <si>
    <t>Change in % of students in FI cf. 5 years ago</t>
  </si>
  <si>
    <t>Change in % of students in FI cf. 10 years ago</t>
  </si>
  <si>
    <t>Grades</t>
  </si>
  <si>
    <t>2003/04-2004/05</t>
  </si>
  <si>
    <t>2004/05-2005/06</t>
  </si>
  <si>
    <t>2005/06-2006/07</t>
  </si>
  <si>
    <t>2006/07-2007/08</t>
  </si>
  <si>
    <t>2007/08-2008/09</t>
  </si>
  <si>
    <t>2008/09-2009/10</t>
  </si>
  <si>
    <t>2009/10-2010/11</t>
  </si>
  <si>
    <t>2010/11-2011/12</t>
  </si>
  <si>
    <t>2011/12-2012/13</t>
  </si>
  <si>
    <t>2012/13-2013/14</t>
  </si>
  <si>
    <t>Average</t>
  </si>
  <si>
    <t>Legend</t>
  </si>
  <si>
    <t>0-K</t>
  </si>
  <si>
    <t>Gained 4100 or more students*</t>
  </si>
  <si>
    <t>K-1</t>
  </si>
  <si>
    <t>Gained 4000 or more students*</t>
  </si>
  <si>
    <t>1-2</t>
  </si>
  <si>
    <t>Attrition of 320 or more students</t>
  </si>
  <si>
    <t>2-3</t>
  </si>
  <si>
    <t>Attrition of 380 or more students</t>
  </si>
  <si>
    <t>3-4</t>
  </si>
  <si>
    <t>*May indicate a program entry year, transfer students, repeated grades, or students skipping previous grades.</t>
  </si>
  <si>
    <t>4-5</t>
  </si>
  <si>
    <t>5-6</t>
  </si>
  <si>
    <t>6-7</t>
  </si>
  <si>
    <t>7-8</t>
  </si>
  <si>
    <t>8-9</t>
  </si>
  <si>
    <t>9-10</t>
  </si>
  <si>
    <t>10-11</t>
  </si>
  <si>
    <t>11-12</t>
  </si>
  <si>
    <t>1-5</t>
  </si>
  <si>
    <t>7-12</t>
  </si>
  <si>
    <t>Student gain of 54% or more*</t>
  </si>
  <si>
    <t>Student gain of 46% or more*</t>
  </si>
  <si>
    <t>Attrition of 11% or more</t>
  </si>
  <si>
    <t>Attrition of 13% or more</t>
  </si>
  <si>
    <t>1-5 attrition of 5 past cohorts</t>
  </si>
  <si>
    <t xml:space="preserve">7-12 attrition of 5 past cohorts </t>
  </si>
  <si>
    <t>Note: Yukon public schools tend to lose about 100 students between September and March.</t>
  </si>
  <si>
    <t>Gained 54 or more students*</t>
  </si>
  <si>
    <t>Gained 48 or more students*</t>
  </si>
  <si>
    <t>Attrition of 6 or more students</t>
  </si>
  <si>
    <t>Attrition of 9 or more students</t>
  </si>
  <si>
    <t>Student gain of 48% or more</t>
  </si>
  <si>
    <t>Student gain of 34% or more*</t>
  </si>
  <si>
    <t>Attrition of 15% or more</t>
  </si>
  <si>
    <t>Attrition of 22% or more</t>
  </si>
  <si>
    <t>1-5  of 5 past cohorts</t>
  </si>
  <si>
    <t xml:space="preserve">7-12 of 5 past cohorts </t>
  </si>
  <si>
    <t>2014/15</t>
  </si>
  <si>
    <t>2013/14-2014/15</t>
  </si>
  <si>
    <t>2015/16</t>
  </si>
  <si>
    <t>2016/17</t>
  </si>
  <si>
    <t>2014/15-2015/16</t>
  </si>
  <si>
    <t>2015/16-2016/17</t>
  </si>
  <si>
    <t>2017/18</t>
  </si>
  <si>
    <t>2016/17-2017/18</t>
  </si>
  <si>
    <t>2018/19</t>
  </si>
  <si>
    <t>2017/18-2018/19</t>
  </si>
  <si>
    <t>Attrition</t>
  </si>
  <si>
    <t>2019/20</t>
  </si>
  <si>
    <t>2018/19-2019/20</t>
  </si>
  <si>
    <t>2020/21</t>
  </si>
  <si>
    <t>2019/20-2020/21</t>
  </si>
  <si>
    <t>Table 5A. BC Public Schools French Immersion Enrolment by Grade (2004-2022)</t>
  </si>
  <si>
    <t>2021/22</t>
  </si>
  <si>
    <t>Table 5B. BC Public Schools French Immersion Attrition (2004-2022)</t>
  </si>
  <si>
    <t>Table 5C. BC Public Shools French Immersion Attrition Rates (2004-2022)</t>
  </si>
  <si>
    <t>Table 5.1. Yukon Public Schools French Immersion Enrolment by Grade (2004-2022)</t>
  </si>
  <si>
    <t>Table 5.1A. Yukon Public Schools French Immersion Attrition (2004-2022)</t>
  </si>
  <si>
    <t>Table 5.1B. Yukon Public Shools French Immersion Attrition Rates (2004-2022)</t>
  </si>
  <si>
    <t>2020/21-2021/22</t>
  </si>
  <si>
    <t>2021/22 Attrition Rates</t>
  </si>
  <si>
    <t>Source: Government of Yukon, Department of Education, Enrolment Reports, April 30, 2003-2022: http://www.education.gov.yk.ca/enrolment-reports.html</t>
  </si>
  <si>
    <t>Source: BC Government, Ministry of Education, Accessed July 13, 2022 https://catalogue.data.gov.bc.ca/dataset/bc-schools-student-headcount-by-grade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</si>
</sst>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(* #,##0_);_(* \(#,##0\);_(* &quot;-&quot;??_);_(@_)"/>
    <numFmt numFmtId="166" formatCode="0.000%"/>
    <numFmt numFmtId="167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ACC6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0000"/>
        <bgColor rgb="FF000000"/>
      </patternFill>
    </fill>
  </fills>
  <borders count="8">
    <border>
      <left/>
      <right/>
      <top/>
      <bottom/>
      <diagonal/>
    </border>
    <border>
      <left style="medium">
        <color rgb="FF4BACC6"/>
      </left>
      <right style="thin">
        <color theme="0" tint="-0.249977111117893"/>
      </right>
      <top/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</borders>
  <cellStyleXfs count="3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Border="1" applyAlignment="1">
      <alignment vertical="center" wrapText="1"/>
    </xf>
    <xf numFmtId="10" fontId="5" fillId="0" borderId="0" xfId="2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166" fontId="5" fillId="0" borderId="0" xfId="2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/>
    <xf numFmtId="0" fontId="6" fillId="2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165" fontId="8" fillId="3" borderId="2" xfId="1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 applyProtection="1">
      <alignment horizontal="right"/>
      <protection locked="0"/>
    </xf>
    <xf numFmtId="3" fontId="12" fillId="0" borderId="2" xfId="0" applyNumberFormat="1" applyFont="1" applyBorder="1" applyProtection="1">
      <protection locked="0"/>
    </xf>
    <xf numFmtId="0" fontId="4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10" fontId="5" fillId="0" borderId="2" xfId="2" applyNumberFormat="1" applyFont="1" applyBorder="1" applyAlignment="1">
      <alignment horizontal="right" vertical="center" wrapText="1"/>
    </xf>
    <xf numFmtId="10" fontId="5" fillId="0" borderId="2" xfId="2" applyNumberFormat="1" applyFont="1" applyBorder="1" applyAlignment="1">
      <alignment horizontal="center" vertical="center" wrapText="1"/>
    </xf>
    <xf numFmtId="10" fontId="5" fillId="0" borderId="2" xfId="2" applyNumberFormat="1" applyFont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49" fontId="7" fillId="6" borderId="2" xfId="0" applyNumberFormat="1" applyFont="1" applyFill="1" applyBorder="1" applyAlignment="1">
      <alignment horizontal="left" vertical="center" wrapText="1"/>
    </xf>
    <xf numFmtId="1" fontId="8" fillId="3" borderId="2" xfId="1" applyNumberFormat="1" applyFont="1" applyFill="1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165" fontId="8" fillId="0" borderId="2" xfId="1" applyNumberFormat="1" applyFont="1" applyFill="1" applyBorder="1" applyAlignment="1">
      <alignment horizontal="right" vertical="center" wrapText="1"/>
    </xf>
    <xf numFmtId="1" fontId="8" fillId="0" borderId="2" xfId="1" applyNumberFormat="1" applyFont="1" applyFill="1" applyBorder="1" applyAlignment="1">
      <alignment horizontal="right" vertical="center" wrapText="1"/>
    </xf>
    <xf numFmtId="10" fontId="8" fillId="3" borderId="2" xfId="2" applyNumberFormat="1" applyFont="1" applyFill="1" applyBorder="1" applyAlignment="1">
      <alignment horizontal="right" vertical="center" wrapText="1"/>
    </xf>
    <xf numFmtId="10" fontId="8" fillId="11" borderId="2" xfId="0" applyNumberFormat="1" applyFont="1" applyFill="1" applyBorder="1" applyAlignment="1">
      <alignment horizontal="right" vertical="center" wrapText="1"/>
    </xf>
    <xf numFmtId="10" fontId="8" fillId="3" borderId="2" xfId="0" applyNumberFormat="1" applyFont="1" applyFill="1" applyBorder="1" applyAlignment="1">
      <alignment horizontal="right" vertical="center" wrapText="1"/>
    </xf>
    <xf numFmtId="10" fontId="8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165" fontId="8" fillId="0" borderId="2" xfId="0" applyNumberFormat="1" applyFont="1" applyBorder="1" applyAlignment="1">
      <alignment horizontal="right" vertical="center" wrapText="1"/>
    </xf>
    <xf numFmtId="10" fontId="8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10" fontId="14" fillId="0" borderId="2" xfId="0" applyNumberFormat="1" applyFont="1" applyBorder="1" applyAlignment="1">
      <alignment horizontal="right" vertical="center" wrapText="1"/>
    </xf>
    <xf numFmtId="3" fontId="5" fillId="0" borderId="2" xfId="2" applyNumberFormat="1" applyFont="1" applyFill="1" applyBorder="1" applyAlignment="1">
      <alignment horizontal="right" vertical="center" wrapText="1"/>
    </xf>
    <xf numFmtId="165" fontId="5" fillId="0" borderId="2" xfId="2" applyNumberFormat="1" applyFont="1" applyFill="1" applyBorder="1" applyAlignment="1">
      <alignment horizontal="right" vertical="center" wrapText="1"/>
    </xf>
    <xf numFmtId="10" fontId="5" fillId="0" borderId="2" xfId="2" applyNumberFormat="1" applyFont="1" applyFill="1" applyBorder="1" applyAlignment="1">
      <alignment horizontal="right" vertical="center" wrapText="1"/>
    </xf>
    <xf numFmtId="0" fontId="8" fillId="6" borderId="2" xfId="0" applyFont="1" applyFill="1" applyBorder="1" applyAlignment="1">
      <alignment horizontal="right" vertical="center" wrapText="1"/>
    </xf>
    <xf numFmtId="0" fontId="8" fillId="6" borderId="2" xfId="0" applyFont="1" applyFill="1" applyBorder="1" applyAlignment="1">
      <alignment horizontal="center" vertical="center" wrapText="1"/>
    </xf>
    <xf numFmtId="3" fontId="14" fillId="0" borderId="2" xfId="0" applyNumberFormat="1" applyFont="1" applyBorder="1" applyAlignment="1">
      <alignment vertical="center" wrapText="1"/>
    </xf>
    <xf numFmtId="10" fontId="14" fillId="0" borderId="2" xfId="0" applyNumberFormat="1" applyFont="1" applyBorder="1" applyAlignment="1">
      <alignment vertical="center" wrapText="1"/>
    </xf>
    <xf numFmtId="1" fontId="14" fillId="0" borderId="2" xfId="0" applyNumberFormat="1" applyFont="1" applyBorder="1" applyAlignment="1">
      <alignment vertical="center" wrapText="1"/>
    </xf>
    <xf numFmtId="165" fontId="8" fillId="3" borderId="2" xfId="1" applyNumberFormat="1" applyFont="1" applyFill="1" applyBorder="1" applyAlignment="1">
      <alignment vertical="center" wrapText="1"/>
    </xf>
    <xf numFmtId="165" fontId="8" fillId="0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0" fontId="5" fillId="0" borderId="2" xfId="2" applyNumberFormat="1" applyFont="1" applyFill="1" applyBorder="1" applyAlignment="1">
      <alignment vertical="center" wrapText="1"/>
    </xf>
    <xf numFmtId="1" fontId="5" fillId="0" borderId="2" xfId="1" applyNumberFormat="1" applyFont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165" fontId="8" fillId="3" borderId="3" xfId="1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15" fillId="6" borderId="2" xfId="0" applyFont="1" applyFill="1" applyBorder="1" applyAlignment="1">
      <alignment horizontal="right" vertical="center" wrapText="1"/>
    </xf>
    <xf numFmtId="0" fontId="0" fillId="0" borderId="2" xfId="0" applyBorder="1"/>
    <xf numFmtId="0" fontId="15" fillId="6" borderId="2" xfId="0" applyFont="1" applyFill="1" applyBorder="1" applyAlignment="1">
      <alignment horizontal="center" vertical="center" wrapText="1"/>
    </xf>
    <xf numFmtId="1" fontId="16" fillId="0" borderId="3" xfId="0" applyNumberFormat="1" applyFont="1" applyBorder="1" applyAlignment="1">
      <alignment vertical="center" wrapText="1"/>
    </xf>
    <xf numFmtId="0" fontId="17" fillId="3" borderId="2" xfId="0" applyFont="1" applyFill="1" applyBorder="1" applyAlignment="1">
      <alignment horizontal="right" vertical="center"/>
    </xf>
    <xf numFmtId="1" fontId="16" fillId="0" borderId="2" xfId="0" applyNumberFormat="1" applyFont="1" applyFill="1" applyBorder="1" applyAlignment="1">
      <alignment vertical="center" wrapText="1"/>
    </xf>
    <xf numFmtId="10" fontId="0" fillId="0" borderId="2" xfId="0" applyNumberFormat="1" applyBorder="1"/>
    <xf numFmtId="167" fontId="17" fillId="0" borderId="2" xfId="1" applyNumberFormat="1" applyFont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 wrapText="1"/>
    </xf>
    <xf numFmtId="1" fontId="0" fillId="3" borderId="2" xfId="0" applyNumberFormat="1" applyFill="1" applyBorder="1"/>
    <xf numFmtId="1" fontId="0" fillId="7" borderId="2" xfId="0" applyNumberFormat="1" applyFill="1" applyBorder="1"/>
    <xf numFmtId="49" fontId="7" fillId="6" borderId="6" xfId="0" applyNumberFormat="1" applyFont="1" applyFill="1" applyBorder="1" applyAlignment="1">
      <alignment horizontal="left" vertical="center" wrapText="1"/>
    </xf>
    <xf numFmtId="49" fontId="19" fillId="6" borderId="7" xfId="0" applyNumberFormat="1" applyFont="1" applyFill="1" applyBorder="1" applyAlignment="1">
      <alignment horizontal="left" vertical="center" wrapText="1"/>
    </xf>
    <xf numFmtId="16" fontId="9" fillId="0" borderId="7" xfId="0" applyNumberFormat="1" applyFont="1" applyBorder="1"/>
    <xf numFmtId="0" fontId="0" fillId="12" borderId="2" xfId="0" applyFill="1" applyBorder="1"/>
    <xf numFmtId="0" fontId="0" fillId="13" borderId="2" xfId="0" applyFill="1" applyBorder="1"/>
    <xf numFmtId="167" fontId="2" fillId="0" borderId="2" xfId="1" applyNumberFormat="1" applyFont="1" applyBorder="1" applyAlignment="1">
      <alignment horizontal="right" vertical="center"/>
    </xf>
    <xf numFmtId="10" fontId="8" fillId="14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/>
    <xf numFmtId="1" fontId="1" fillId="0" borderId="2" xfId="1" applyNumberFormat="1" applyFont="1" applyFill="1" applyBorder="1" applyAlignment="1">
      <alignment horizontal="right" vertical="center" wrapText="1"/>
    </xf>
    <xf numFmtId="10" fontId="8" fillId="0" borderId="2" xfId="2" applyNumberFormat="1" applyFont="1" applyFill="1" applyBorder="1" applyAlignment="1">
      <alignment horizontal="right" vertical="center" wrapText="1"/>
    </xf>
    <xf numFmtId="0" fontId="20" fillId="0" borderId="0" xfId="0" applyFont="1" applyFill="1"/>
    <xf numFmtId="0" fontId="0" fillId="0" borderId="0" xfId="0" applyFill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6" fillId="5" borderId="0" xfId="0" applyFont="1" applyFill="1" applyBorder="1" applyAlignment="1">
      <alignment horizontal="left" vertical="center" wrapText="1"/>
    </xf>
    <xf numFmtId="0" fontId="0" fillId="7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</cellXfs>
  <cellStyles count="3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Percent" xfId="2" builtinId="5"/>
  </cellStyles>
  <dxfs count="24"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400" b="1">
                <a:solidFill>
                  <a:schemeClr val="tx1"/>
                </a:solidFill>
              </a:rPr>
              <a:t>Figure 1. FI</a:t>
            </a:r>
            <a:r>
              <a:rPr lang="en-US" sz="2400" b="1" baseline="0">
                <a:solidFill>
                  <a:schemeClr val="tx1"/>
                </a:solidFill>
              </a:rPr>
              <a:t> Student Gain or Attrition by Grade in BC Public Schools (2020/21 - 2021/22)</a:t>
            </a:r>
            <a:endParaRPr lang="en-US" sz="24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36838110918735"/>
          <c:y val="0.20112577297549297"/>
          <c:w val="0.87998032216351341"/>
          <c:h val="0.59715032676129554"/>
        </c:manualLayout>
      </c:layout>
      <c:barChart>
        <c:barDir val="col"/>
        <c:grouping val="clustered"/>
        <c:varyColors val="0"/>
        <c:ser>
          <c:idx val="0"/>
          <c:order val="0"/>
          <c:tx>
            <c:v>Student Gains/Attrition</c:v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Sheet2!$B$2:$N$2</c:f>
              <c:strCache>
                <c:ptCount val="13"/>
                <c:pt idx="0">
                  <c:v>0-K</c:v>
                </c:pt>
                <c:pt idx="1">
                  <c:v>K-1</c:v>
                </c:pt>
                <c:pt idx="2">
                  <c:v>1-2</c:v>
                </c:pt>
                <c:pt idx="3">
                  <c:v>2-3</c:v>
                </c:pt>
                <c:pt idx="4">
                  <c:v>3-4</c:v>
                </c:pt>
                <c:pt idx="5">
                  <c:v>4-5</c:v>
                </c:pt>
                <c:pt idx="6">
                  <c:v>5-6</c:v>
                </c:pt>
                <c:pt idx="7">
                  <c:v>6-7</c:v>
                </c:pt>
                <c:pt idx="8">
                  <c:v>7-8</c:v>
                </c:pt>
                <c:pt idx="9">
                  <c:v>8-9</c:v>
                </c:pt>
                <c:pt idx="10">
                  <c:v>9-10</c:v>
                </c:pt>
                <c:pt idx="11">
                  <c:v>10-11</c:v>
                </c:pt>
                <c:pt idx="12">
                  <c:v>11-12</c:v>
                </c:pt>
              </c:strCache>
            </c:strRef>
          </c:cat>
          <c:val>
            <c:numRef>
              <c:f>Sheet2!$B$3:$N$3</c:f>
              <c:numCache>
                <c:formatCode>General</c:formatCode>
                <c:ptCount val="13"/>
                <c:pt idx="0">
                  <c:v>-4264</c:v>
                </c:pt>
                <c:pt idx="1">
                  <c:v>-252</c:v>
                </c:pt>
                <c:pt idx="2">
                  <c:v>278</c:v>
                </c:pt>
                <c:pt idx="3">
                  <c:v>117</c:v>
                </c:pt>
                <c:pt idx="4">
                  <c:v>102</c:v>
                </c:pt>
                <c:pt idx="5">
                  <c:v>-10</c:v>
                </c:pt>
                <c:pt idx="6">
                  <c:v>-1262</c:v>
                </c:pt>
                <c:pt idx="7">
                  <c:v>203</c:v>
                </c:pt>
                <c:pt idx="8">
                  <c:v>876</c:v>
                </c:pt>
                <c:pt idx="9">
                  <c:v>437</c:v>
                </c:pt>
                <c:pt idx="10">
                  <c:v>655</c:v>
                </c:pt>
                <c:pt idx="11">
                  <c:v>214</c:v>
                </c:pt>
                <c:pt idx="12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D-D64F-9A20-A057CBA5A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037776"/>
        <c:axId val="512327136"/>
      </c:barChart>
      <c:catAx>
        <c:axId val="514037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chemeClr val="tx1"/>
                    </a:solidFill>
                  </a:rPr>
                  <a:t>Grade</a:t>
                </a:r>
                <a:r>
                  <a:rPr lang="en-US" sz="1800" b="1" baseline="0">
                    <a:solidFill>
                      <a:schemeClr val="tx1"/>
                    </a:solidFill>
                  </a:rPr>
                  <a:t> Interval</a:t>
                </a:r>
                <a:endParaRPr lang="en-US" sz="18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327136"/>
        <c:crosses val="autoZero"/>
        <c:auto val="1"/>
        <c:lblAlgn val="ctr"/>
        <c:lblOffset val="100"/>
        <c:noMultiLvlLbl val="0"/>
      </c:catAx>
      <c:valAx>
        <c:axId val="512327136"/>
        <c:scaling>
          <c:orientation val="minMax"/>
          <c:min val="-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chemeClr val="tx1"/>
                    </a:solidFill>
                  </a:rPr>
                  <a:t>Student</a:t>
                </a:r>
                <a:r>
                  <a:rPr lang="en-US" sz="1800" b="1" baseline="0">
                    <a:solidFill>
                      <a:schemeClr val="tx1"/>
                    </a:solidFill>
                  </a:rPr>
                  <a:t> Gain/Attrition</a:t>
                </a:r>
                <a:endParaRPr lang="en-US" sz="18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37776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400" b="1">
                <a:solidFill>
                  <a:schemeClr val="tx1"/>
                </a:solidFill>
              </a:rPr>
              <a:t>Figure</a:t>
            </a:r>
            <a:r>
              <a:rPr lang="en-US" sz="2400" b="1" baseline="0">
                <a:solidFill>
                  <a:schemeClr val="tx1"/>
                </a:solidFill>
              </a:rPr>
              <a:t> 2. FI Enrolment by Grade in BC Public Schools (2021/22)</a:t>
            </a:r>
            <a:endParaRPr lang="en-US" sz="24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Number of Students</c:v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Sheet1!$A$4:$A$16</c:f>
              <c:strCache>
                <c:ptCount val="13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Sheet1!$T$4:$T$16</c:f>
              <c:numCache>
                <c:formatCode>_-* #,##0_-;\-* #,##0_-;_-* "-"??_-;_-@_-</c:formatCode>
                <c:ptCount val="13"/>
                <c:pt idx="0">
                  <c:v>4264</c:v>
                </c:pt>
                <c:pt idx="1">
                  <c:v>4570</c:v>
                </c:pt>
                <c:pt idx="2">
                  <c:v>4300</c:v>
                </c:pt>
                <c:pt idx="3">
                  <c:v>4190</c:v>
                </c:pt>
                <c:pt idx="4">
                  <c:v>4097</c:v>
                </c:pt>
                <c:pt idx="5">
                  <c:v>4111</c:v>
                </c:pt>
                <c:pt idx="6">
                  <c:v>5379</c:v>
                </c:pt>
                <c:pt idx="7">
                  <c:v>5186</c:v>
                </c:pt>
                <c:pt idx="8">
                  <c:v>4312</c:v>
                </c:pt>
                <c:pt idx="9">
                  <c:v>3879</c:v>
                </c:pt>
                <c:pt idx="10">
                  <c:v>3231</c:v>
                </c:pt>
                <c:pt idx="11">
                  <c:v>3020</c:v>
                </c:pt>
                <c:pt idx="12">
                  <c:v>2839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C-9F4D-A0B3-00305522E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7165664"/>
        <c:axId val="467444704"/>
      </c:barChart>
      <c:catAx>
        <c:axId val="467165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chemeClr val="tx1"/>
                    </a:solidFill>
                  </a:rPr>
                  <a:t>Grade</a:t>
                </a:r>
              </a:p>
            </c:rich>
          </c:tx>
          <c:layout>
            <c:manualLayout>
              <c:xMode val="edge"/>
              <c:yMode val="edge"/>
              <c:x val="0.48354619717479136"/>
              <c:y val="0.93207231118582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444704"/>
        <c:crosses val="autoZero"/>
        <c:auto val="1"/>
        <c:lblAlgn val="ctr"/>
        <c:lblOffset val="100"/>
        <c:noMultiLvlLbl val="0"/>
      </c:catAx>
      <c:valAx>
        <c:axId val="46744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chemeClr val="tx1"/>
                    </a:solidFill>
                  </a:rPr>
                  <a:t>Number</a:t>
                </a:r>
                <a:r>
                  <a:rPr lang="en-US" sz="1800" b="1" baseline="0">
                    <a:solidFill>
                      <a:schemeClr val="tx1"/>
                    </a:solidFill>
                  </a:rPr>
                  <a:t> of Students</a:t>
                </a:r>
                <a:endParaRPr lang="en-US" sz="18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6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800" b="1">
                <a:solidFill>
                  <a:schemeClr val="tx1"/>
                </a:solidFill>
              </a:rPr>
              <a:t>Figure</a:t>
            </a:r>
            <a:r>
              <a:rPr lang="en-US" sz="2800" b="1" baseline="0">
                <a:solidFill>
                  <a:schemeClr val="tx1"/>
                </a:solidFill>
              </a:rPr>
              <a:t> 3. French Immersion Enrolment by Grade in BC Public Schools (2007/08 - 2021/22)</a:t>
            </a:r>
            <a:endParaRPr lang="en-US" sz="28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Sheet1!$F$3</c:f>
              <c:strCache>
                <c:ptCount val="1"/>
                <c:pt idx="0">
                  <c:v>2007/08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Sheet1!$A$4:$A$16</c:f>
              <c:strCache>
                <c:ptCount val="13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Sheet1!$F$4:$F$16</c:f>
              <c:numCache>
                <c:formatCode>_(* #,##0_);_(* \(#,##0\);_(* "-"??_);_(@_)</c:formatCode>
                <c:ptCount val="13"/>
                <c:pt idx="0">
                  <c:v>4048</c:v>
                </c:pt>
                <c:pt idx="1">
                  <c:v>4174</c:v>
                </c:pt>
                <c:pt idx="2">
                  <c:v>3762</c:v>
                </c:pt>
                <c:pt idx="3">
                  <c:v>3551</c:v>
                </c:pt>
                <c:pt idx="4">
                  <c:v>3226</c:v>
                </c:pt>
                <c:pt idx="5">
                  <c:v>2869</c:v>
                </c:pt>
                <c:pt idx="6">
                  <c:v>4281</c:v>
                </c:pt>
                <c:pt idx="7">
                  <c:v>3816</c:v>
                </c:pt>
                <c:pt idx="8">
                  <c:v>3061</c:v>
                </c:pt>
                <c:pt idx="9">
                  <c:v>2632</c:v>
                </c:pt>
                <c:pt idx="10">
                  <c:v>2123</c:v>
                </c:pt>
                <c:pt idx="11">
                  <c:v>1892</c:v>
                </c:pt>
                <c:pt idx="12">
                  <c:v>1564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F9-3D4A-BA47-D7210E369631}"/>
            </c:ext>
          </c:extLst>
        </c:ser>
        <c:ser>
          <c:idx val="5"/>
          <c:order val="1"/>
          <c:tx>
            <c:strRef>
              <c:f>Sheet1!$G$3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Sheet1!$A$4:$A$16</c:f>
              <c:strCache>
                <c:ptCount val="13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Sheet1!$G$4:$G$16</c:f>
              <c:numCache>
                <c:formatCode>_(* #,##0_);_(* \(#,##0\);_(* "-"??_);_(@_)</c:formatCode>
                <c:ptCount val="13"/>
                <c:pt idx="0">
                  <c:v>4094</c:v>
                </c:pt>
                <c:pt idx="1">
                  <c:v>4108</c:v>
                </c:pt>
                <c:pt idx="2">
                  <c:v>3877</c:v>
                </c:pt>
                <c:pt idx="3">
                  <c:v>3600</c:v>
                </c:pt>
                <c:pt idx="4">
                  <c:v>3358</c:v>
                </c:pt>
                <c:pt idx="5">
                  <c:v>3158</c:v>
                </c:pt>
                <c:pt idx="6">
                  <c:v>4226</c:v>
                </c:pt>
                <c:pt idx="7">
                  <c:v>3913</c:v>
                </c:pt>
                <c:pt idx="8">
                  <c:v>3228</c:v>
                </c:pt>
                <c:pt idx="9">
                  <c:v>2795</c:v>
                </c:pt>
                <c:pt idx="10">
                  <c:v>2389</c:v>
                </c:pt>
                <c:pt idx="11">
                  <c:v>1964</c:v>
                </c:pt>
                <c:pt idx="12">
                  <c:v>1764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F9-3D4A-BA47-D7210E369631}"/>
            </c:ext>
          </c:extLst>
        </c:ser>
        <c:ser>
          <c:idx val="6"/>
          <c:order val="2"/>
          <c:tx>
            <c:strRef>
              <c:f>Sheet1!$H$3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Sheet1!$A$4:$A$16</c:f>
              <c:strCache>
                <c:ptCount val="13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Sheet1!$H$4:$H$16</c:f>
              <c:numCache>
                <c:formatCode>_(* #,##0_);_(* \(#,##0\);_(* "-"??_);_(@_)</c:formatCode>
                <c:ptCount val="13"/>
                <c:pt idx="0">
                  <c:v>4145</c:v>
                </c:pt>
                <c:pt idx="1">
                  <c:v>4241</c:v>
                </c:pt>
                <c:pt idx="2">
                  <c:v>3898</c:v>
                </c:pt>
                <c:pt idx="3">
                  <c:v>3726</c:v>
                </c:pt>
                <c:pt idx="4">
                  <c:v>3469</c:v>
                </c:pt>
                <c:pt idx="5">
                  <c:v>3284</c:v>
                </c:pt>
                <c:pt idx="6">
                  <c:v>4444</c:v>
                </c:pt>
                <c:pt idx="7">
                  <c:v>4042</c:v>
                </c:pt>
                <c:pt idx="8">
                  <c:v>3351</c:v>
                </c:pt>
                <c:pt idx="9">
                  <c:v>2896</c:v>
                </c:pt>
                <c:pt idx="10">
                  <c:v>2424</c:v>
                </c:pt>
                <c:pt idx="11">
                  <c:v>2221</c:v>
                </c:pt>
                <c:pt idx="12">
                  <c:v>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F9-3D4A-BA47-D7210E369631}"/>
            </c:ext>
          </c:extLst>
        </c:ser>
        <c:ser>
          <c:idx val="7"/>
          <c:order val="3"/>
          <c:tx>
            <c:strRef>
              <c:f>Sheet1!$I$3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Sheet1!$A$4:$A$16</c:f>
              <c:strCache>
                <c:ptCount val="13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Sheet1!$J$4:$J$16</c:f>
              <c:numCache>
                <c:formatCode>_(* #,##0_);_(* \(#,##0\);_(* "-"??_);_(@_)</c:formatCode>
                <c:ptCount val="13"/>
                <c:pt idx="0">
                  <c:v>4559</c:v>
                </c:pt>
                <c:pt idx="1">
                  <c:v>4297</c:v>
                </c:pt>
                <c:pt idx="2">
                  <c:v>4046</c:v>
                </c:pt>
                <c:pt idx="3">
                  <c:v>3788</c:v>
                </c:pt>
                <c:pt idx="4">
                  <c:v>3554</c:v>
                </c:pt>
                <c:pt idx="5">
                  <c:v>3513</c:v>
                </c:pt>
                <c:pt idx="6">
                  <c:v>4670</c:v>
                </c:pt>
                <c:pt idx="7">
                  <c:v>4313</c:v>
                </c:pt>
                <c:pt idx="8">
                  <c:v>3484</c:v>
                </c:pt>
                <c:pt idx="9">
                  <c:v>3076</c:v>
                </c:pt>
                <c:pt idx="10">
                  <c:v>2651</c:v>
                </c:pt>
                <c:pt idx="11">
                  <c:v>2387</c:v>
                </c:pt>
                <c:pt idx="12">
                  <c:v>2056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F9-3D4A-BA47-D7210E369631}"/>
            </c:ext>
          </c:extLst>
        </c:ser>
        <c:ser>
          <c:idx val="8"/>
          <c:order val="4"/>
          <c:tx>
            <c:strRef>
              <c:f>Sheet1!$J$3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Sheet1!$A$4:$A$16</c:f>
              <c:strCache>
                <c:ptCount val="13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Sheet1!$J$4:$J$16</c:f>
              <c:numCache>
                <c:formatCode>_(* #,##0_);_(* \(#,##0\);_(* "-"??_);_(@_)</c:formatCode>
                <c:ptCount val="13"/>
                <c:pt idx="0">
                  <c:v>4559</c:v>
                </c:pt>
                <c:pt idx="1">
                  <c:v>4297</c:v>
                </c:pt>
                <c:pt idx="2">
                  <c:v>4046</c:v>
                </c:pt>
                <c:pt idx="3">
                  <c:v>3788</c:v>
                </c:pt>
                <c:pt idx="4">
                  <c:v>3554</c:v>
                </c:pt>
                <c:pt idx="5">
                  <c:v>3513</c:v>
                </c:pt>
                <c:pt idx="6">
                  <c:v>4670</c:v>
                </c:pt>
                <c:pt idx="7">
                  <c:v>4313</c:v>
                </c:pt>
                <c:pt idx="8">
                  <c:v>3484</c:v>
                </c:pt>
                <c:pt idx="9">
                  <c:v>3076</c:v>
                </c:pt>
                <c:pt idx="10">
                  <c:v>2651</c:v>
                </c:pt>
                <c:pt idx="11">
                  <c:v>2387</c:v>
                </c:pt>
                <c:pt idx="12">
                  <c:v>2056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CF9-3D4A-BA47-D7210E369631}"/>
            </c:ext>
          </c:extLst>
        </c:ser>
        <c:ser>
          <c:idx val="9"/>
          <c:order val="5"/>
          <c:tx>
            <c:strRef>
              <c:f>Sheet1!$K$3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Sheet1!$A$4:$A$16</c:f>
              <c:strCache>
                <c:ptCount val="13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Sheet1!$K$4:$K$16</c:f>
              <c:numCache>
                <c:formatCode>_(* #,##0_);_(* \(#,##0\);_(* "-"??_);_(@_)</c:formatCode>
                <c:ptCount val="13"/>
                <c:pt idx="0">
                  <c:v>4657</c:v>
                </c:pt>
                <c:pt idx="1">
                  <c:v>4607</c:v>
                </c:pt>
                <c:pt idx="2">
                  <c:v>4022</c:v>
                </c:pt>
                <c:pt idx="3">
                  <c:v>3783</c:v>
                </c:pt>
                <c:pt idx="4">
                  <c:v>3649</c:v>
                </c:pt>
                <c:pt idx="5">
                  <c:v>3510</c:v>
                </c:pt>
                <c:pt idx="6">
                  <c:v>4853</c:v>
                </c:pt>
                <c:pt idx="7">
                  <c:v>4472</c:v>
                </c:pt>
                <c:pt idx="8">
                  <c:v>3665</c:v>
                </c:pt>
                <c:pt idx="9">
                  <c:v>3149</c:v>
                </c:pt>
                <c:pt idx="10">
                  <c:v>2799</c:v>
                </c:pt>
                <c:pt idx="11">
                  <c:v>2478</c:v>
                </c:pt>
                <c:pt idx="12">
                  <c:v>2212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CF9-3D4A-BA47-D7210E369631}"/>
            </c:ext>
          </c:extLst>
        </c:ser>
        <c:ser>
          <c:idx val="10"/>
          <c:order val="6"/>
          <c:tx>
            <c:strRef>
              <c:f>Sheet1!$L$3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Sheet1!$A$4:$A$16</c:f>
              <c:strCache>
                <c:ptCount val="13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Sheet1!$L$4:$L$16</c:f>
              <c:numCache>
                <c:formatCode>_(* #,##0_);_(* \(#,##0\);_(* "-"??_);_(@_)</c:formatCode>
                <c:ptCount val="13"/>
                <c:pt idx="0">
                  <c:v>4781</c:v>
                </c:pt>
                <c:pt idx="1">
                  <c:v>4754</c:v>
                </c:pt>
                <c:pt idx="2">
                  <c:v>4353</c:v>
                </c:pt>
                <c:pt idx="3">
                  <c:v>3815</c:v>
                </c:pt>
                <c:pt idx="4">
                  <c:v>3674</c:v>
                </c:pt>
                <c:pt idx="5">
                  <c:v>3596</c:v>
                </c:pt>
                <c:pt idx="6">
                  <c:v>4912</c:v>
                </c:pt>
                <c:pt idx="7">
                  <c:v>4655</c:v>
                </c:pt>
                <c:pt idx="8">
                  <c:v>3832</c:v>
                </c:pt>
                <c:pt idx="9">
                  <c:v>3371</c:v>
                </c:pt>
                <c:pt idx="10">
                  <c:v>2893</c:v>
                </c:pt>
                <c:pt idx="11">
                  <c:v>2576</c:v>
                </c:pt>
                <c:pt idx="12">
                  <c:v>2232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CF9-3D4A-BA47-D7210E369631}"/>
            </c:ext>
          </c:extLst>
        </c:ser>
        <c:ser>
          <c:idx val="11"/>
          <c:order val="7"/>
          <c:tx>
            <c:strRef>
              <c:f>Sheet1!$M$3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Sheet1!$A$4:$A$16</c:f>
              <c:strCache>
                <c:ptCount val="13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Sheet1!$M$4:$M$16</c:f>
              <c:numCache>
                <c:formatCode>_(* #,##0_);_(* \(#,##0\);_(* "-"??_);_(@_)</c:formatCode>
                <c:ptCount val="13"/>
                <c:pt idx="0">
                  <c:v>4720</c:v>
                </c:pt>
                <c:pt idx="1">
                  <c:v>4914</c:v>
                </c:pt>
                <c:pt idx="2">
                  <c:v>4456</c:v>
                </c:pt>
                <c:pt idx="3">
                  <c:v>4138</c:v>
                </c:pt>
                <c:pt idx="4">
                  <c:v>3595</c:v>
                </c:pt>
                <c:pt idx="5">
                  <c:v>3641</c:v>
                </c:pt>
                <c:pt idx="6">
                  <c:v>4806</c:v>
                </c:pt>
                <c:pt idx="7">
                  <c:v>4645</c:v>
                </c:pt>
                <c:pt idx="8">
                  <c:v>3841</c:v>
                </c:pt>
                <c:pt idx="9">
                  <c:v>3448</c:v>
                </c:pt>
                <c:pt idx="10">
                  <c:v>3049</c:v>
                </c:pt>
                <c:pt idx="11">
                  <c:v>2683</c:v>
                </c:pt>
                <c:pt idx="12">
                  <c:v>2371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CF9-3D4A-BA47-D7210E369631}"/>
            </c:ext>
          </c:extLst>
        </c:ser>
        <c:ser>
          <c:idx val="12"/>
          <c:order val="8"/>
          <c:tx>
            <c:strRef>
              <c:f>Sheet1!$N$3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Sheet1!$A$4:$A$16</c:f>
              <c:strCache>
                <c:ptCount val="13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Sheet1!$N$4:$N$16</c:f>
              <c:numCache>
                <c:formatCode>_(* #,##0_);_(* \(#,##0\);_(* "-"??_);_(@_)</c:formatCode>
                <c:ptCount val="13"/>
                <c:pt idx="0">
                  <c:v>4833</c:v>
                </c:pt>
                <c:pt idx="1">
                  <c:v>4989</c:v>
                </c:pt>
                <c:pt idx="2">
                  <c:v>4687</c:v>
                </c:pt>
                <c:pt idx="3">
                  <c:v>4257</c:v>
                </c:pt>
                <c:pt idx="4">
                  <c:v>4056</c:v>
                </c:pt>
                <c:pt idx="5">
                  <c:v>3591</c:v>
                </c:pt>
                <c:pt idx="6">
                  <c:v>5031</c:v>
                </c:pt>
                <c:pt idx="7">
                  <c:v>4701</c:v>
                </c:pt>
                <c:pt idx="8">
                  <c:v>3956</c:v>
                </c:pt>
                <c:pt idx="9">
                  <c:v>3508</c:v>
                </c:pt>
                <c:pt idx="10">
                  <c:v>3136</c:v>
                </c:pt>
                <c:pt idx="11">
                  <c:v>2862</c:v>
                </c:pt>
                <c:pt idx="12">
                  <c:v>2620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F9-3D4A-BA47-D7210E369631}"/>
            </c:ext>
          </c:extLst>
        </c:ser>
        <c:ser>
          <c:idx val="13"/>
          <c:order val="9"/>
          <c:tx>
            <c:strRef>
              <c:f>Sheet1!$O$3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Sheet1!$A$4:$A$16</c:f>
              <c:strCache>
                <c:ptCount val="13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Sheet1!$O$4:$O$16</c:f>
              <c:numCache>
                <c:formatCode>_(* #,##0_);_(* \(#,##0\);_(* "-"??_);_(@_)</c:formatCode>
                <c:ptCount val="13"/>
                <c:pt idx="0">
                  <c:v>4772</c:v>
                </c:pt>
                <c:pt idx="1">
                  <c:v>4937</c:v>
                </c:pt>
                <c:pt idx="2">
                  <c:v>4739</c:v>
                </c:pt>
                <c:pt idx="3">
                  <c:v>4482</c:v>
                </c:pt>
                <c:pt idx="4">
                  <c:v>4148</c:v>
                </c:pt>
                <c:pt idx="5">
                  <c:v>4011</c:v>
                </c:pt>
                <c:pt idx="6">
                  <c:v>4946</c:v>
                </c:pt>
                <c:pt idx="7">
                  <c:v>4810</c:v>
                </c:pt>
                <c:pt idx="8">
                  <c:v>4047</c:v>
                </c:pt>
                <c:pt idx="9">
                  <c:v>3574</c:v>
                </c:pt>
                <c:pt idx="10">
                  <c:v>3203</c:v>
                </c:pt>
                <c:pt idx="11">
                  <c:v>2914</c:v>
                </c:pt>
                <c:pt idx="12">
                  <c:v>2621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CF9-3D4A-BA47-D7210E369631}"/>
            </c:ext>
          </c:extLst>
        </c:ser>
        <c:ser>
          <c:idx val="14"/>
          <c:order val="10"/>
          <c:tx>
            <c:strRef>
              <c:f>Sheet1!$P$3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Sheet1!$A$4:$A$16</c:f>
              <c:strCache>
                <c:ptCount val="13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Sheet1!$P$4:$P$16</c:f>
              <c:numCache>
                <c:formatCode>_-* #,##0_-;\-* #,##0_-;_-* "-"??_-;_-@_-</c:formatCode>
                <c:ptCount val="13"/>
                <c:pt idx="0">
                  <c:v>4513</c:v>
                </c:pt>
                <c:pt idx="1">
                  <c:v>4783</c:v>
                </c:pt>
                <c:pt idx="2">
                  <c:v>4718</c:v>
                </c:pt>
                <c:pt idx="3">
                  <c:v>4498</c:v>
                </c:pt>
                <c:pt idx="4">
                  <c:v>4331</c:v>
                </c:pt>
                <c:pt idx="5">
                  <c:v>4056</c:v>
                </c:pt>
                <c:pt idx="6">
                  <c:v>5283</c:v>
                </c:pt>
                <c:pt idx="7">
                  <c:v>4744</c:v>
                </c:pt>
                <c:pt idx="8">
                  <c:v>4122</c:v>
                </c:pt>
                <c:pt idx="9">
                  <c:v>3566</c:v>
                </c:pt>
                <c:pt idx="10">
                  <c:v>3211</c:v>
                </c:pt>
                <c:pt idx="11">
                  <c:v>2985</c:v>
                </c:pt>
                <c:pt idx="12">
                  <c:v>2673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CF9-3D4A-BA47-D7210E369631}"/>
            </c:ext>
          </c:extLst>
        </c:ser>
        <c:ser>
          <c:idx val="15"/>
          <c:order val="11"/>
          <c:tx>
            <c:strRef>
              <c:f>Sheet1!$Q$3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Sheet1!$A$4:$A$16</c:f>
              <c:strCache>
                <c:ptCount val="13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Sheet1!$Q$4:$Q$16</c:f>
              <c:numCache>
                <c:formatCode>_-* #,##0_-;\-* #,##0_-;_-* "-"??_-;_-@_-</c:formatCode>
                <c:ptCount val="13"/>
                <c:pt idx="0">
                  <c:v>4437</c:v>
                </c:pt>
                <c:pt idx="1">
                  <c:v>4648</c:v>
                </c:pt>
                <c:pt idx="2">
                  <c:v>4552</c:v>
                </c:pt>
                <c:pt idx="3">
                  <c:v>4441</c:v>
                </c:pt>
                <c:pt idx="4">
                  <c:v>4381</c:v>
                </c:pt>
                <c:pt idx="5">
                  <c:v>4229</c:v>
                </c:pt>
                <c:pt idx="6">
                  <c:v>5341</c:v>
                </c:pt>
                <c:pt idx="7">
                  <c:v>5082</c:v>
                </c:pt>
                <c:pt idx="8">
                  <c:v>4124</c:v>
                </c:pt>
                <c:pt idx="9">
                  <c:v>3650</c:v>
                </c:pt>
                <c:pt idx="10">
                  <c:v>3270</c:v>
                </c:pt>
                <c:pt idx="11">
                  <c:v>3001</c:v>
                </c:pt>
                <c:pt idx="12">
                  <c:v>2829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CF9-3D4A-BA47-D7210E369631}"/>
            </c:ext>
          </c:extLst>
        </c:ser>
        <c:ser>
          <c:idx val="16"/>
          <c:order val="12"/>
          <c:tx>
            <c:v>2019/20</c:v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Sheet1!$A$4:$A$16</c:f>
              <c:strCache>
                <c:ptCount val="13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Sheet1!$R$4:$R$16</c:f>
              <c:numCache>
                <c:formatCode>_-* #,##0_-;\-* #,##0_-;_-* "-"??_-;_-@_-</c:formatCode>
                <c:ptCount val="13"/>
                <c:pt idx="0">
                  <c:v>4554</c:v>
                </c:pt>
                <c:pt idx="1">
                  <c:v>4623</c:v>
                </c:pt>
                <c:pt idx="2">
                  <c:v>4473</c:v>
                </c:pt>
                <c:pt idx="3">
                  <c:v>4327</c:v>
                </c:pt>
                <c:pt idx="4">
                  <c:v>4295</c:v>
                </c:pt>
                <c:pt idx="5">
                  <c:v>4301</c:v>
                </c:pt>
                <c:pt idx="6">
                  <c:v>5498</c:v>
                </c:pt>
                <c:pt idx="7">
                  <c:v>5102</c:v>
                </c:pt>
                <c:pt idx="8">
                  <c:v>4434</c:v>
                </c:pt>
                <c:pt idx="9">
                  <c:v>3646</c:v>
                </c:pt>
                <c:pt idx="10">
                  <c:v>3328</c:v>
                </c:pt>
                <c:pt idx="11">
                  <c:v>2999</c:v>
                </c:pt>
                <c:pt idx="12">
                  <c:v>2829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1-462D-81E3-DC12B55D9367}"/>
            </c:ext>
          </c:extLst>
        </c:ser>
        <c:ser>
          <c:idx val="17"/>
          <c:order val="13"/>
          <c:tx>
            <c:strRef>
              <c:f>Sheet1!$S$3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Sheet1!$A$4:$A$16</c:f>
              <c:strCache>
                <c:ptCount val="13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Sheet1!$S$4:$S$16</c:f>
              <c:numCache>
                <c:formatCode>_-* #,##0_-;\-* #,##0_-;_-* "-"??_-;_-@_-</c:formatCode>
                <c:ptCount val="13"/>
                <c:pt idx="0">
                  <c:v>4318</c:v>
                </c:pt>
                <c:pt idx="1">
                  <c:v>4578</c:v>
                </c:pt>
                <c:pt idx="2">
                  <c:v>4307</c:v>
                </c:pt>
                <c:pt idx="3">
                  <c:v>4199</c:v>
                </c:pt>
                <c:pt idx="4">
                  <c:v>4101</c:v>
                </c:pt>
                <c:pt idx="5">
                  <c:v>4117</c:v>
                </c:pt>
                <c:pt idx="6">
                  <c:v>5389</c:v>
                </c:pt>
                <c:pt idx="7">
                  <c:v>5188</c:v>
                </c:pt>
                <c:pt idx="8">
                  <c:v>4316</c:v>
                </c:pt>
                <c:pt idx="9">
                  <c:v>3886</c:v>
                </c:pt>
                <c:pt idx="10">
                  <c:v>3234</c:v>
                </c:pt>
                <c:pt idx="11">
                  <c:v>3024</c:v>
                </c:pt>
                <c:pt idx="12">
                  <c:v>2842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F0-4E9B-942E-492C976C0725}"/>
            </c:ext>
          </c:extLst>
        </c:ser>
        <c:ser>
          <c:idx val="18"/>
          <c:order val="14"/>
          <c:tx>
            <c:v>2021/2022</c:v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Sheet1!$A$4:$A$16</c:f>
              <c:strCache>
                <c:ptCount val="13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Sheet1!$T$4:$T$16</c:f>
              <c:numCache>
                <c:formatCode>_-* #,##0_-;\-* #,##0_-;_-* "-"??_-;_-@_-</c:formatCode>
                <c:ptCount val="13"/>
                <c:pt idx="0">
                  <c:v>4264</c:v>
                </c:pt>
                <c:pt idx="1">
                  <c:v>4570</c:v>
                </c:pt>
                <c:pt idx="2">
                  <c:v>4300</c:v>
                </c:pt>
                <c:pt idx="3">
                  <c:v>4190</c:v>
                </c:pt>
                <c:pt idx="4">
                  <c:v>4097</c:v>
                </c:pt>
                <c:pt idx="5">
                  <c:v>4111</c:v>
                </c:pt>
                <c:pt idx="6">
                  <c:v>5379</c:v>
                </c:pt>
                <c:pt idx="7">
                  <c:v>5186</c:v>
                </c:pt>
                <c:pt idx="8">
                  <c:v>4312</c:v>
                </c:pt>
                <c:pt idx="9">
                  <c:v>3879</c:v>
                </c:pt>
                <c:pt idx="10">
                  <c:v>3231</c:v>
                </c:pt>
                <c:pt idx="11">
                  <c:v>3020</c:v>
                </c:pt>
                <c:pt idx="12">
                  <c:v>2839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5-0F46-8491-0959729E1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465744"/>
        <c:axId val="441004608"/>
      </c:barChart>
      <c:catAx>
        <c:axId val="327465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>
                    <a:solidFill>
                      <a:schemeClr val="tx1"/>
                    </a:solidFill>
                  </a:rPr>
                  <a:t>Grade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004608"/>
        <c:crosses val="autoZero"/>
        <c:auto val="1"/>
        <c:lblAlgn val="ctr"/>
        <c:lblOffset val="100"/>
        <c:noMultiLvlLbl val="0"/>
      </c:catAx>
      <c:valAx>
        <c:axId val="44100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>
                    <a:solidFill>
                      <a:schemeClr val="tx1"/>
                    </a:solidFill>
                  </a:rPr>
                  <a:t>FI Enrolment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46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1469931086666867"/>
          <c:y val="0.15398084975122198"/>
          <c:w val="7.9585163876560255E-2"/>
          <c:h val="0.78728154808187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400" b="1">
                <a:solidFill>
                  <a:schemeClr val="tx1"/>
                </a:solidFill>
              </a:rPr>
              <a:t>Figure 1. Percentage of Students</a:t>
            </a:r>
            <a:r>
              <a:rPr lang="en-US" sz="2400" b="1" baseline="0">
                <a:solidFill>
                  <a:schemeClr val="tx1"/>
                </a:solidFill>
              </a:rPr>
              <a:t> Enrolled in French Immersion in BC Public Schools (2003/04 - 2021/22)</a:t>
            </a:r>
            <a:endParaRPr lang="en-US" sz="24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41051080644084"/>
          <c:y val="0.15655131504673703"/>
          <c:w val="0.85565388773547901"/>
          <c:h val="0.6705268159827531"/>
        </c:manualLayout>
      </c:layout>
      <c:lineChart>
        <c:grouping val="standard"/>
        <c:varyColors val="0"/>
        <c:ser>
          <c:idx val="0"/>
          <c:order val="0"/>
          <c:tx>
            <c:strRef>
              <c:f>Sheet1!$A$26</c:f>
              <c:strCache>
                <c:ptCount val="1"/>
                <c:pt idx="0">
                  <c:v>% of students in FI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Sheet1!$B$3:$T$3</c:f>
              <c:strCache>
                <c:ptCount val="1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  <c:pt idx="13">
                  <c:v>2016/17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  <c:pt idx="17">
                  <c:v>2020/21</c:v>
                </c:pt>
                <c:pt idx="18">
                  <c:v>2021/22</c:v>
                </c:pt>
              </c:strCache>
            </c:strRef>
          </c:cat>
          <c:val>
            <c:numRef>
              <c:f>Sheet1!$B$26:$T$26</c:f>
              <c:numCache>
                <c:formatCode>0.00%</c:formatCode>
                <c:ptCount val="19"/>
                <c:pt idx="0">
                  <c:v>5.4482974984679355E-2</c:v>
                </c:pt>
                <c:pt idx="1">
                  <c:v>5.876813828883725E-2</c:v>
                </c:pt>
                <c:pt idx="2">
                  <c:v>6.340034562596332E-2</c:v>
                </c:pt>
                <c:pt idx="3">
                  <c:v>6.7214682095478526E-2</c:v>
                </c:pt>
                <c:pt idx="4">
                  <c:v>7.0250829730836517E-2</c:v>
                </c:pt>
                <c:pt idx="5">
                  <c:v>7.3295989894492708E-2</c:v>
                </c:pt>
                <c:pt idx="6">
                  <c:v>7.5736929419121662E-2</c:v>
                </c:pt>
                <c:pt idx="7">
                  <c:v>7.7447885728494661E-2</c:v>
                </c:pt>
                <c:pt idx="8">
                  <c:v>8.1430126022396188E-2</c:v>
                </c:pt>
                <c:pt idx="9">
                  <c:v>8.4772873814061914E-2</c:v>
                </c:pt>
                <c:pt idx="10">
                  <c:v>8.8465701226329865E-2</c:v>
                </c:pt>
                <c:pt idx="11">
                  <c:v>9.1008093547955263E-2</c:v>
                </c:pt>
                <c:pt idx="12">
                  <c:v>9.4378696620929306E-2</c:v>
                </c:pt>
                <c:pt idx="13">
                  <c:v>9.541452217420153E-2</c:v>
                </c:pt>
                <c:pt idx="14">
                  <c:v>9.4954788929190917E-2</c:v>
                </c:pt>
                <c:pt idx="15">
                  <c:v>9.4879811874871475E-2</c:v>
                </c:pt>
                <c:pt idx="16">
                  <c:v>9.4462365404714699E-2</c:v>
                </c:pt>
                <c:pt idx="17">
                  <c:v>9.4143463242009534E-2</c:v>
                </c:pt>
                <c:pt idx="18">
                  <c:v>9.7289179135081741E-2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09-C34C-8865-C7F9AF456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637376"/>
        <c:axId val="438639056"/>
      </c:lineChart>
      <c:catAx>
        <c:axId val="438637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School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639056"/>
        <c:crosses val="autoZero"/>
        <c:auto val="1"/>
        <c:lblAlgn val="ctr"/>
        <c:lblOffset val="100"/>
        <c:noMultiLvlLbl val="0"/>
      </c:catAx>
      <c:valAx>
        <c:axId val="438639056"/>
        <c:scaling>
          <c:orientation val="minMax"/>
          <c:min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Percentage</a:t>
                </a:r>
                <a:r>
                  <a:rPr lang="en-US" sz="2000" b="1" baseline="0">
                    <a:solidFill>
                      <a:schemeClr val="tx1"/>
                    </a:solidFill>
                  </a:rPr>
                  <a:t> of Students Enrolled in French Immersion (%)</a:t>
                </a:r>
                <a:endParaRPr lang="en-US" sz="20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63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400" b="1">
                <a:solidFill>
                  <a:schemeClr val="tx1"/>
                </a:solidFill>
              </a:rPr>
              <a:t>Figure</a:t>
            </a:r>
            <a:r>
              <a:rPr lang="en-US" sz="2400" b="1" baseline="0">
                <a:solidFill>
                  <a:schemeClr val="tx1"/>
                </a:solidFill>
              </a:rPr>
              <a:t> 3. FI Student Gain or Attrition by Grade in BC Public Schools (2008/09 - 2021/22)</a:t>
            </a:r>
            <a:endParaRPr lang="en-US" sz="24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96682112700251"/>
          <c:y val="0.13062907154591288"/>
          <c:w val="0.80530446100132236"/>
          <c:h val="0.761100637338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Sheet1!$Q$34</c:f>
              <c:strCache>
                <c:ptCount val="1"/>
                <c:pt idx="0">
                  <c:v>2017/18-2018/19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Sheet1!$A$35:$A$47</c:f>
              <c:strCache>
                <c:ptCount val="13"/>
                <c:pt idx="0">
                  <c:v>0-K</c:v>
                </c:pt>
                <c:pt idx="1">
                  <c:v>K-1</c:v>
                </c:pt>
                <c:pt idx="2">
                  <c:v>1-2</c:v>
                </c:pt>
                <c:pt idx="3">
                  <c:v>2-3</c:v>
                </c:pt>
                <c:pt idx="4">
                  <c:v>3-4</c:v>
                </c:pt>
                <c:pt idx="5">
                  <c:v>4-5</c:v>
                </c:pt>
                <c:pt idx="6">
                  <c:v>5-6</c:v>
                </c:pt>
                <c:pt idx="7">
                  <c:v>6-7</c:v>
                </c:pt>
                <c:pt idx="8">
                  <c:v>7-8</c:v>
                </c:pt>
                <c:pt idx="9">
                  <c:v>8-9</c:v>
                </c:pt>
                <c:pt idx="10">
                  <c:v>9-10</c:v>
                </c:pt>
                <c:pt idx="11">
                  <c:v>10-11</c:v>
                </c:pt>
                <c:pt idx="12">
                  <c:v>11-12</c:v>
                </c:pt>
              </c:strCache>
            </c:strRef>
          </c:cat>
          <c:val>
            <c:numRef>
              <c:f>Sheet1!$Q$35:$Q$47</c:f>
              <c:numCache>
                <c:formatCode>General</c:formatCode>
                <c:ptCount val="13"/>
                <c:pt idx="0">
                  <c:v>-4437</c:v>
                </c:pt>
                <c:pt idx="1">
                  <c:v>-135</c:v>
                </c:pt>
                <c:pt idx="2">
                  <c:v>231</c:v>
                </c:pt>
                <c:pt idx="3">
                  <c:v>277</c:v>
                </c:pt>
                <c:pt idx="4">
                  <c:v>117</c:v>
                </c:pt>
                <c:pt idx="5">
                  <c:v>102</c:v>
                </c:pt>
                <c:pt idx="6">
                  <c:v>-1285</c:v>
                </c:pt>
                <c:pt idx="7">
                  <c:v>201</c:v>
                </c:pt>
                <c:pt idx="8">
                  <c:v>620</c:v>
                </c:pt>
                <c:pt idx="9">
                  <c:v>472</c:v>
                </c:pt>
                <c:pt idx="10">
                  <c:v>296</c:v>
                </c:pt>
                <c:pt idx="11">
                  <c:v>210</c:v>
                </c:pt>
                <c:pt idx="12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0-2E47-A9F4-0680CB66BE25}"/>
            </c:ext>
          </c:extLst>
        </c:ser>
        <c:ser>
          <c:idx val="1"/>
          <c:order val="1"/>
          <c:tx>
            <c:strRef>
              <c:f>Sheet1!$P$34</c:f>
              <c:strCache>
                <c:ptCount val="1"/>
                <c:pt idx="0">
                  <c:v>2016/17-2017/18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Sheet1!$A$35:$A$47</c:f>
              <c:strCache>
                <c:ptCount val="13"/>
                <c:pt idx="0">
                  <c:v>0-K</c:v>
                </c:pt>
                <c:pt idx="1">
                  <c:v>K-1</c:v>
                </c:pt>
                <c:pt idx="2">
                  <c:v>1-2</c:v>
                </c:pt>
                <c:pt idx="3">
                  <c:v>2-3</c:v>
                </c:pt>
                <c:pt idx="4">
                  <c:v>3-4</c:v>
                </c:pt>
                <c:pt idx="5">
                  <c:v>4-5</c:v>
                </c:pt>
                <c:pt idx="6">
                  <c:v>5-6</c:v>
                </c:pt>
                <c:pt idx="7">
                  <c:v>6-7</c:v>
                </c:pt>
                <c:pt idx="8">
                  <c:v>7-8</c:v>
                </c:pt>
                <c:pt idx="9">
                  <c:v>8-9</c:v>
                </c:pt>
                <c:pt idx="10">
                  <c:v>9-10</c:v>
                </c:pt>
                <c:pt idx="11">
                  <c:v>10-11</c:v>
                </c:pt>
                <c:pt idx="12">
                  <c:v>11-12</c:v>
                </c:pt>
              </c:strCache>
            </c:strRef>
          </c:cat>
          <c:val>
            <c:numRef>
              <c:f>Sheet1!$P$35:$P$47</c:f>
              <c:numCache>
                <c:formatCode>General</c:formatCode>
                <c:ptCount val="13"/>
                <c:pt idx="0">
                  <c:v>-4513</c:v>
                </c:pt>
                <c:pt idx="1">
                  <c:v>-11</c:v>
                </c:pt>
                <c:pt idx="2">
                  <c:v>219</c:v>
                </c:pt>
                <c:pt idx="3">
                  <c:v>241</c:v>
                </c:pt>
                <c:pt idx="4">
                  <c:v>151</c:v>
                </c:pt>
                <c:pt idx="5">
                  <c:v>92</c:v>
                </c:pt>
                <c:pt idx="6">
                  <c:v>-1272</c:v>
                </c:pt>
                <c:pt idx="7">
                  <c:v>202</c:v>
                </c:pt>
                <c:pt idx="8">
                  <c:v>688</c:v>
                </c:pt>
                <c:pt idx="9">
                  <c:v>481</c:v>
                </c:pt>
                <c:pt idx="10">
                  <c:v>363</c:v>
                </c:pt>
                <c:pt idx="11">
                  <c:v>218</c:v>
                </c:pt>
                <c:pt idx="12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40-2E47-A9F4-0680CB66BE25}"/>
            </c:ext>
          </c:extLst>
        </c:ser>
        <c:ser>
          <c:idx val="2"/>
          <c:order val="2"/>
          <c:tx>
            <c:strRef>
              <c:f>Sheet1!$O$34</c:f>
              <c:strCache>
                <c:ptCount val="1"/>
                <c:pt idx="0">
                  <c:v>2015/16-2016/17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Sheet1!$A$35:$A$47</c:f>
              <c:strCache>
                <c:ptCount val="13"/>
                <c:pt idx="0">
                  <c:v>0-K</c:v>
                </c:pt>
                <c:pt idx="1">
                  <c:v>K-1</c:v>
                </c:pt>
                <c:pt idx="2">
                  <c:v>1-2</c:v>
                </c:pt>
                <c:pt idx="3">
                  <c:v>2-3</c:v>
                </c:pt>
                <c:pt idx="4">
                  <c:v>3-4</c:v>
                </c:pt>
                <c:pt idx="5">
                  <c:v>4-5</c:v>
                </c:pt>
                <c:pt idx="6">
                  <c:v>5-6</c:v>
                </c:pt>
                <c:pt idx="7">
                  <c:v>6-7</c:v>
                </c:pt>
                <c:pt idx="8">
                  <c:v>7-8</c:v>
                </c:pt>
                <c:pt idx="9">
                  <c:v>8-9</c:v>
                </c:pt>
                <c:pt idx="10">
                  <c:v>9-10</c:v>
                </c:pt>
                <c:pt idx="11">
                  <c:v>10-11</c:v>
                </c:pt>
                <c:pt idx="12">
                  <c:v>11-12</c:v>
                </c:pt>
              </c:strCache>
            </c:strRef>
          </c:cat>
          <c:val>
            <c:numRef>
              <c:f>Sheet1!$O$35:$O$47</c:f>
              <c:numCache>
                <c:formatCode>General</c:formatCode>
                <c:ptCount val="13"/>
                <c:pt idx="0">
                  <c:v>-4772</c:v>
                </c:pt>
                <c:pt idx="1">
                  <c:v>-104</c:v>
                </c:pt>
                <c:pt idx="2">
                  <c:v>250</c:v>
                </c:pt>
                <c:pt idx="3">
                  <c:v>205</c:v>
                </c:pt>
                <c:pt idx="4">
                  <c:v>109</c:v>
                </c:pt>
                <c:pt idx="5">
                  <c:v>45</c:v>
                </c:pt>
                <c:pt idx="6">
                  <c:v>-1355</c:v>
                </c:pt>
                <c:pt idx="7">
                  <c:v>221</c:v>
                </c:pt>
                <c:pt idx="8">
                  <c:v>654</c:v>
                </c:pt>
                <c:pt idx="9">
                  <c:v>382</c:v>
                </c:pt>
                <c:pt idx="10">
                  <c:v>305</c:v>
                </c:pt>
                <c:pt idx="11">
                  <c:v>222</c:v>
                </c:pt>
                <c:pt idx="12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40-2E47-A9F4-0680CB66BE25}"/>
            </c:ext>
          </c:extLst>
        </c:ser>
        <c:ser>
          <c:idx val="3"/>
          <c:order val="3"/>
          <c:tx>
            <c:strRef>
              <c:f>Sheet1!$N$34</c:f>
              <c:strCache>
                <c:ptCount val="1"/>
                <c:pt idx="0">
                  <c:v>2014/15-2015/16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Sheet1!$A$35:$A$47</c:f>
              <c:strCache>
                <c:ptCount val="13"/>
                <c:pt idx="0">
                  <c:v>0-K</c:v>
                </c:pt>
                <c:pt idx="1">
                  <c:v>K-1</c:v>
                </c:pt>
                <c:pt idx="2">
                  <c:v>1-2</c:v>
                </c:pt>
                <c:pt idx="3">
                  <c:v>2-3</c:v>
                </c:pt>
                <c:pt idx="4">
                  <c:v>3-4</c:v>
                </c:pt>
                <c:pt idx="5">
                  <c:v>4-5</c:v>
                </c:pt>
                <c:pt idx="6">
                  <c:v>5-6</c:v>
                </c:pt>
                <c:pt idx="7">
                  <c:v>6-7</c:v>
                </c:pt>
                <c:pt idx="8">
                  <c:v>7-8</c:v>
                </c:pt>
                <c:pt idx="9">
                  <c:v>8-9</c:v>
                </c:pt>
                <c:pt idx="10">
                  <c:v>9-10</c:v>
                </c:pt>
                <c:pt idx="11">
                  <c:v>10-11</c:v>
                </c:pt>
                <c:pt idx="12">
                  <c:v>11-12</c:v>
                </c:pt>
              </c:strCache>
            </c:strRef>
          </c:cat>
          <c:val>
            <c:numRef>
              <c:f>Sheet1!$N$35:$N$47</c:f>
              <c:numCache>
                <c:formatCode>General</c:formatCode>
                <c:ptCount val="13"/>
                <c:pt idx="0">
                  <c:v>-4833</c:v>
                </c:pt>
                <c:pt idx="1">
                  <c:v>-269</c:v>
                </c:pt>
                <c:pt idx="2">
                  <c:v>227</c:v>
                </c:pt>
                <c:pt idx="3">
                  <c:v>199</c:v>
                </c:pt>
                <c:pt idx="4">
                  <c:v>82</c:v>
                </c:pt>
                <c:pt idx="5">
                  <c:v>4</c:v>
                </c:pt>
                <c:pt idx="6">
                  <c:v>-1390</c:v>
                </c:pt>
                <c:pt idx="7">
                  <c:v>105</c:v>
                </c:pt>
                <c:pt idx="8">
                  <c:v>689</c:v>
                </c:pt>
                <c:pt idx="9">
                  <c:v>333</c:v>
                </c:pt>
                <c:pt idx="10">
                  <c:v>312</c:v>
                </c:pt>
                <c:pt idx="11">
                  <c:v>187</c:v>
                </c:pt>
                <c:pt idx="1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40-2E47-A9F4-0680CB66BE25}"/>
            </c:ext>
          </c:extLst>
        </c:ser>
        <c:ser>
          <c:idx val="4"/>
          <c:order val="4"/>
          <c:tx>
            <c:strRef>
              <c:f>Sheet1!$M$34</c:f>
              <c:strCache>
                <c:ptCount val="1"/>
                <c:pt idx="0">
                  <c:v>2013/14-2014/15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Sheet1!$A$35:$A$47</c:f>
              <c:strCache>
                <c:ptCount val="13"/>
                <c:pt idx="0">
                  <c:v>0-K</c:v>
                </c:pt>
                <c:pt idx="1">
                  <c:v>K-1</c:v>
                </c:pt>
                <c:pt idx="2">
                  <c:v>1-2</c:v>
                </c:pt>
                <c:pt idx="3">
                  <c:v>2-3</c:v>
                </c:pt>
                <c:pt idx="4">
                  <c:v>3-4</c:v>
                </c:pt>
                <c:pt idx="5">
                  <c:v>4-5</c:v>
                </c:pt>
                <c:pt idx="6">
                  <c:v>5-6</c:v>
                </c:pt>
                <c:pt idx="7">
                  <c:v>6-7</c:v>
                </c:pt>
                <c:pt idx="8">
                  <c:v>7-8</c:v>
                </c:pt>
                <c:pt idx="9">
                  <c:v>8-9</c:v>
                </c:pt>
                <c:pt idx="10">
                  <c:v>9-10</c:v>
                </c:pt>
                <c:pt idx="11">
                  <c:v>10-11</c:v>
                </c:pt>
                <c:pt idx="12">
                  <c:v>11-12</c:v>
                </c:pt>
              </c:strCache>
            </c:strRef>
          </c:cat>
          <c:val>
            <c:numRef>
              <c:f>Sheet1!$M$35:$M$47</c:f>
              <c:numCache>
                <c:formatCode>General</c:formatCode>
                <c:ptCount val="13"/>
                <c:pt idx="0">
                  <c:v>-4720</c:v>
                </c:pt>
                <c:pt idx="1">
                  <c:v>-133</c:v>
                </c:pt>
                <c:pt idx="2">
                  <c:v>298</c:v>
                </c:pt>
                <c:pt idx="3">
                  <c:v>215</c:v>
                </c:pt>
                <c:pt idx="4">
                  <c:v>220</c:v>
                </c:pt>
                <c:pt idx="5">
                  <c:v>33</c:v>
                </c:pt>
                <c:pt idx="6">
                  <c:v>-1210</c:v>
                </c:pt>
                <c:pt idx="7">
                  <c:v>267</c:v>
                </c:pt>
                <c:pt idx="8">
                  <c:v>814</c:v>
                </c:pt>
                <c:pt idx="9">
                  <c:v>384</c:v>
                </c:pt>
                <c:pt idx="10">
                  <c:v>322</c:v>
                </c:pt>
                <c:pt idx="11">
                  <c:v>210</c:v>
                </c:pt>
                <c:pt idx="12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40-2E47-A9F4-0680CB66BE25}"/>
            </c:ext>
          </c:extLst>
        </c:ser>
        <c:ser>
          <c:idx val="5"/>
          <c:order val="5"/>
          <c:tx>
            <c:strRef>
              <c:f>Sheet1!$L$34</c:f>
              <c:strCache>
                <c:ptCount val="1"/>
                <c:pt idx="0">
                  <c:v>2012/13-2013/14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Sheet1!$A$35:$A$47</c:f>
              <c:strCache>
                <c:ptCount val="13"/>
                <c:pt idx="0">
                  <c:v>0-K</c:v>
                </c:pt>
                <c:pt idx="1">
                  <c:v>K-1</c:v>
                </c:pt>
                <c:pt idx="2">
                  <c:v>1-2</c:v>
                </c:pt>
                <c:pt idx="3">
                  <c:v>2-3</c:v>
                </c:pt>
                <c:pt idx="4">
                  <c:v>3-4</c:v>
                </c:pt>
                <c:pt idx="5">
                  <c:v>4-5</c:v>
                </c:pt>
                <c:pt idx="6">
                  <c:v>5-6</c:v>
                </c:pt>
                <c:pt idx="7">
                  <c:v>6-7</c:v>
                </c:pt>
                <c:pt idx="8">
                  <c:v>7-8</c:v>
                </c:pt>
                <c:pt idx="9">
                  <c:v>8-9</c:v>
                </c:pt>
                <c:pt idx="10">
                  <c:v>9-10</c:v>
                </c:pt>
                <c:pt idx="11">
                  <c:v>10-11</c:v>
                </c:pt>
                <c:pt idx="12">
                  <c:v>11-12</c:v>
                </c:pt>
              </c:strCache>
            </c:strRef>
          </c:cat>
          <c:val>
            <c:numRef>
              <c:f>Sheet1!$L$35:$L$47</c:f>
              <c:numCache>
                <c:formatCode>General</c:formatCode>
                <c:ptCount val="13"/>
                <c:pt idx="0">
                  <c:v>-4781</c:v>
                </c:pt>
                <c:pt idx="1">
                  <c:v>-97</c:v>
                </c:pt>
                <c:pt idx="2">
                  <c:v>254</c:v>
                </c:pt>
                <c:pt idx="3">
                  <c:v>207</c:v>
                </c:pt>
                <c:pt idx="4">
                  <c:v>109</c:v>
                </c:pt>
                <c:pt idx="5">
                  <c:v>53</c:v>
                </c:pt>
                <c:pt idx="6">
                  <c:v>-1402</c:v>
                </c:pt>
                <c:pt idx="7">
                  <c:v>198</c:v>
                </c:pt>
                <c:pt idx="8">
                  <c:v>640</c:v>
                </c:pt>
                <c:pt idx="9">
                  <c:v>294</c:v>
                </c:pt>
                <c:pt idx="10">
                  <c:v>256</c:v>
                </c:pt>
                <c:pt idx="11">
                  <c:v>223</c:v>
                </c:pt>
                <c:pt idx="12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40-2E47-A9F4-0680CB66BE25}"/>
            </c:ext>
          </c:extLst>
        </c:ser>
        <c:ser>
          <c:idx val="6"/>
          <c:order val="6"/>
          <c:tx>
            <c:strRef>
              <c:f>Sheet1!$K$34</c:f>
              <c:strCache>
                <c:ptCount val="1"/>
                <c:pt idx="0">
                  <c:v>2011/12-2012/13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Sheet1!$A$35:$A$47</c:f>
              <c:strCache>
                <c:ptCount val="13"/>
                <c:pt idx="0">
                  <c:v>0-K</c:v>
                </c:pt>
                <c:pt idx="1">
                  <c:v>K-1</c:v>
                </c:pt>
                <c:pt idx="2">
                  <c:v>1-2</c:v>
                </c:pt>
                <c:pt idx="3">
                  <c:v>2-3</c:v>
                </c:pt>
                <c:pt idx="4">
                  <c:v>3-4</c:v>
                </c:pt>
                <c:pt idx="5">
                  <c:v>4-5</c:v>
                </c:pt>
                <c:pt idx="6">
                  <c:v>5-6</c:v>
                </c:pt>
                <c:pt idx="7">
                  <c:v>6-7</c:v>
                </c:pt>
                <c:pt idx="8">
                  <c:v>7-8</c:v>
                </c:pt>
                <c:pt idx="9">
                  <c:v>8-9</c:v>
                </c:pt>
                <c:pt idx="10">
                  <c:v>9-10</c:v>
                </c:pt>
                <c:pt idx="11">
                  <c:v>10-11</c:v>
                </c:pt>
                <c:pt idx="12">
                  <c:v>11-12</c:v>
                </c:pt>
              </c:strCache>
            </c:strRef>
          </c:cat>
          <c:val>
            <c:numRef>
              <c:f>Sheet1!$K$35:$K$47</c:f>
              <c:numCache>
                <c:formatCode>General</c:formatCode>
                <c:ptCount val="13"/>
                <c:pt idx="0">
                  <c:v>-4657</c:v>
                </c:pt>
                <c:pt idx="1">
                  <c:v>-48</c:v>
                </c:pt>
                <c:pt idx="2">
                  <c:v>275</c:v>
                </c:pt>
                <c:pt idx="3">
                  <c:v>263</c:v>
                </c:pt>
                <c:pt idx="4">
                  <c:v>139</c:v>
                </c:pt>
                <c:pt idx="5">
                  <c:v>44</c:v>
                </c:pt>
                <c:pt idx="6">
                  <c:v>-1340</c:v>
                </c:pt>
                <c:pt idx="7">
                  <c:v>198</c:v>
                </c:pt>
                <c:pt idx="8">
                  <c:v>648</c:v>
                </c:pt>
                <c:pt idx="9">
                  <c:v>335</c:v>
                </c:pt>
                <c:pt idx="10">
                  <c:v>277</c:v>
                </c:pt>
                <c:pt idx="11">
                  <c:v>173</c:v>
                </c:pt>
                <c:pt idx="12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40-2E47-A9F4-0680CB66BE25}"/>
            </c:ext>
          </c:extLst>
        </c:ser>
        <c:ser>
          <c:idx val="7"/>
          <c:order val="7"/>
          <c:tx>
            <c:strRef>
              <c:f>Sheet1!$J$34</c:f>
              <c:strCache>
                <c:ptCount val="1"/>
                <c:pt idx="0">
                  <c:v>2010/11-2011/12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Sheet1!$A$35:$A$47</c:f>
              <c:strCache>
                <c:ptCount val="13"/>
                <c:pt idx="0">
                  <c:v>0-K</c:v>
                </c:pt>
                <c:pt idx="1">
                  <c:v>K-1</c:v>
                </c:pt>
                <c:pt idx="2">
                  <c:v>1-2</c:v>
                </c:pt>
                <c:pt idx="3">
                  <c:v>2-3</c:v>
                </c:pt>
                <c:pt idx="4">
                  <c:v>3-4</c:v>
                </c:pt>
                <c:pt idx="5">
                  <c:v>4-5</c:v>
                </c:pt>
                <c:pt idx="6">
                  <c:v>5-6</c:v>
                </c:pt>
                <c:pt idx="7">
                  <c:v>6-7</c:v>
                </c:pt>
                <c:pt idx="8">
                  <c:v>7-8</c:v>
                </c:pt>
                <c:pt idx="9">
                  <c:v>8-9</c:v>
                </c:pt>
                <c:pt idx="10">
                  <c:v>9-10</c:v>
                </c:pt>
                <c:pt idx="11">
                  <c:v>10-11</c:v>
                </c:pt>
                <c:pt idx="12">
                  <c:v>11-12</c:v>
                </c:pt>
              </c:strCache>
            </c:strRef>
          </c:cat>
          <c:val>
            <c:numRef>
              <c:f>Sheet1!$J$35:$J$47</c:f>
              <c:numCache>
                <c:formatCode>General</c:formatCode>
                <c:ptCount val="13"/>
                <c:pt idx="0">
                  <c:v>-4559</c:v>
                </c:pt>
                <c:pt idx="1">
                  <c:v>-257</c:v>
                </c:pt>
                <c:pt idx="2">
                  <c:v>228</c:v>
                </c:pt>
                <c:pt idx="3">
                  <c:v>162</c:v>
                </c:pt>
                <c:pt idx="4">
                  <c:v>147</c:v>
                </c:pt>
                <c:pt idx="5">
                  <c:v>36</c:v>
                </c:pt>
                <c:pt idx="6">
                  <c:v>-1280</c:v>
                </c:pt>
                <c:pt idx="7">
                  <c:v>129</c:v>
                </c:pt>
                <c:pt idx="8">
                  <c:v>715</c:v>
                </c:pt>
                <c:pt idx="9">
                  <c:v>391</c:v>
                </c:pt>
                <c:pt idx="10">
                  <c:v>355</c:v>
                </c:pt>
                <c:pt idx="11">
                  <c:v>207</c:v>
                </c:pt>
                <c:pt idx="12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A40-2E47-A9F4-0680CB66BE25}"/>
            </c:ext>
          </c:extLst>
        </c:ser>
        <c:ser>
          <c:idx val="8"/>
          <c:order val="8"/>
          <c:tx>
            <c:strRef>
              <c:f>Sheet1!$I$34</c:f>
              <c:strCache>
                <c:ptCount val="1"/>
                <c:pt idx="0">
                  <c:v>2009/10-2010/11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Sheet1!$A$35:$A$47</c:f>
              <c:strCache>
                <c:ptCount val="13"/>
                <c:pt idx="0">
                  <c:v>0-K</c:v>
                </c:pt>
                <c:pt idx="1">
                  <c:v>K-1</c:v>
                </c:pt>
                <c:pt idx="2">
                  <c:v>1-2</c:v>
                </c:pt>
                <c:pt idx="3">
                  <c:v>2-3</c:v>
                </c:pt>
                <c:pt idx="4">
                  <c:v>3-4</c:v>
                </c:pt>
                <c:pt idx="5">
                  <c:v>4-5</c:v>
                </c:pt>
                <c:pt idx="6">
                  <c:v>5-6</c:v>
                </c:pt>
                <c:pt idx="7">
                  <c:v>6-7</c:v>
                </c:pt>
                <c:pt idx="8">
                  <c:v>7-8</c:v>
                </c:pt>
                <c:pt idx="9">
                  <c:v>8-9</c:v>
                </c:pt>
                <c:pt idx="10">
                  <c:v>9-10</c:v>
                </c:pt>
                <c:pt idx="11">
                  <c:v>10-11</c:v>
                </c:pt>
                <c:pt idx="12">
                  <c:v>11-12</c:v>
                </c:pt>
              </c:strCache>
            </c:strRef>
          </c:cat>
          <c:val>
            <c:numRef>
              <c:f>Sheet1!$I$35:$I$47</c:f>
              <c:numCache>
                <c:formatCode>General</c:formatCode>
                <c:ptCount val="13"/>
                <c:pt idx="0">
                  <c:v>-4040</c:v>
                </c:pt>
                <c:pt idx="1">
                  <c:v>-129</c:v>
                </c:pt>
                <c:pt idx="2">
                  <c:v>291</c:v>
                </c:pt>
                <c:pt idx="3">
                  <c:v>197</c:v>
                </c:pt>
                <c:pt idx="4">
                  <c:v>177</c:v>
                </c:pt>
                <c:pt idx="5">
                  <c:v>79</c:v>
                </c:pt>
                <c:pt idx="6">
                  <c:v>-1158</c:v>
                </c:pt>
                <c:pt idx="7">
                  <c:v>245</c:v>
                </c:pt>
                <c:pt idx="8">
                  <c:v>575</c:v>
                </c:pt>
                <c:pt idx="9">
                  <c:v>345</c:v>
                </c:pt>
                <c:pt idx="10">
                  <c:v>302</c:v>
                </c:pt>
                <c:pt idx="11">
                  <c:v>201</c:v>
                </c:pt>
                <c:pt idx="12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A40-2E47-A9F4-0680CB66BE25}"/>
            </c:ext>
          </c:extLst>
        </c:ser>
        <c:ser>
          <c:idx val="10"/>
          <c:order val="9"/>
          <c:tx>
            <c:strRef>
              <c:f>Sheet1!$R$34</c:f>
              <c:strCache>
                <c:ptCount val="1"/>
                <c:pt idx="0">
                  <c:v>2018/19-2019/20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Sheet1!$A$35:$A$47</c:f>
              <c:strCache>
                <c:ptCount val="13"/>
                <c:pt idx="0">
                  <c:v>0-K</c:v>
                </c:pt>
                <c:pt idx="1">
                  <c:v>K-1</c:v>
                </c:pt>
                <c:pt idx="2">
                  <c:v>1-2</c:v>
                </c:pt>
                <c:pt idx="3">
                  <c:v>2-3</c:v>
                </c:pt>
                <c:pt idx="4">
                  <c:v>3-4</c:v>
                </c:pt>
                <c:pt idx="5">
                  <c:v>4-5</c:v>
                </c:pt>
                <c:pt idx="6">
                  <c:v>5-6</c:v>
                </c:pt>
                <c:pt idx="7">
                  <c:v>6-7</c:v>
                </c:pt>
                <c:pt idx="8">
                  <c:v>7-8</c:v>
                </c:pt>
                <c:pt idx="9">
                  <c:v>8-9</c:v>
                </c:pt>
                <c:pt idx="10">
                  <c:v>9-10</c:v>
                </c:pt>
                <c:pt idx="11">
                  <c:v>10-11</c:v>
                </c:pt>
                <c:pt idx="12">
                  <c:v>11-12</c:v>
                </c:pt>
              </c:strCache>
            </c:strRef>
          </c:cat>
          <c:val>
            <c:numRef>
              <c:f>Sheet1!$R$35:$R$47</c:f>
              <c:numCache>
                <c:formatCode>General</c:formatCode>
                <c:ptCount val="13"/>
                <c:pt idx="0">
                  <c:v>-4554</c:v>
                </c:pt>
                <c:pt idx="1">
                  <c:v>-186</c:v>
                </c:pt>
                <c:pt idx="2">
                  <c:v>175</c:v>
                </c:pt>
                <c:pt idx="3">
                  <c:v>225</c:v>
                </c:pt>
                <c:pt idx="4">
                  <c:v>146</c:v>
                </c:pt>
                <c:pt idx="5">
                  <c:v>80</c:v>
                </c:pt>
                <c:pt idx="6">
                  <c:v>-1269</c:v>
                </c:pt>
                <c:pt idx="7">
                  <c:v>239</c:v>
                </c:pt>
                <c:pt idx="8">
                  <c:v>648</c:v>
                </c:pt>
                <c:pt idx="9">
                  <c:v>478</c:v>
                </c:pt>
                <c:pt idx="10">
                  <c:v>322</c:v>
                </c:pt>
                <c:pt idx="11">
                  <c:v>271</c:v>
                </c:pt>
                <c:pt idx="12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07-4466-B429-3C8CF4D57CAB}"/>
            </c:ext>
          </c:extLst>
        </c:ser>
        <c:ser>
          <c:idx val="11"/>
          <c:order val="10"/>
          <c:tx>
            <c:strRef>
              <c:f>Sheet1!$S$34</c:f>
              <c:strCache>
                <c:ptCount val="1"/>
                <c:pt idx="0">
                  <c:v>2019/20-2020/21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Sheet1!$A$35:$A$47</c:f>
              <c:strCache>
                <c:ptCount val="13"/>
                <c:pt idx="0">
                  <c:v>0-K</c:v>
                </c:pt>
                <c:pt idx="1">
                  <c:v>K-1</c:v>
                </c:pt>
                <c:pt idx="2">
                  <c:v>1-2</c:v>
                </c:pt>
                <c:pt idx="3">
                  <c:v>2-3</c:v>
                </c:pt>
                <c:pt idx="4">
                  <c:v>3-4</c:v>
                </c:pt>
                <c:pt idx="5">
                  <c:v>4-5</c:v>
                </c:pt>
                <c:pt idx="6">
                  <c:v>5-6</c:v>
                </c:pt>
                <c:pt idx="7">
                  <c:v>6-7</c:v>
                </c:pt>
                <c:pt idx="8">
                  <c:v>7-8</c:v>
                </c:pt>
                <c:pt idx="9">
                  <c:v>8-9</c:v>
                </c:pt>
                <c:pt idx="10">
                  <c:v>9-10</c:v>
                </c:pt>
                <c:pt idx="11">
                  <c:v>10-11</c:v>
                </c:pt>
                <c:pt idx="12">
                  <c:v>11-12</c:v>
                </c:pt>
              </c:strCache>
            </c:strRef>
          </c:cat>
          <c:val>
            <c:numRef>
              <c:f>Sheet1!$S$35:$S$47</c:f>
              <c:numCache>
                <c:formatCode>General</c:formatCode>
                <c:ptCount val="13"/>
                <c:pt idx="0">
                  <c:v>-4318</c:v>
                </c:pt>
                <c:pt idx="1">
                  <c:v>-24</c:v>
                </c:pt>
                <c:pt idx="2">
                  <c:v>316</c:v>
                </c:pt>
                <c:pt idx="3">
                  <c:v>274</c:v>
                </c:pt>
                <c:pt idx="4">
                  <c:v>226</c:v>
                </c:pt>
                <c:pt idx="5">
                  <c:v>178</c:v>
                </c:pt>
                <c:pt idx="6">
                  <c:v>-1088</c:v>
                </c:pt>
                <c:pt idx="7">
                  <c:v>310</c:v>
                </c:pt>
                <c:pt idx="8">
                  <c:v>786</c:v>
                </c:pt>
                <c:pt idx="9">
                  <c:v>548</c:v>
                </c:pt>
                <c:pt idx="10">
                  <c:v>412</c:v>
                </c:pt>
                <c:pt idx="11">
                  <c:v>304</c:v>
                </c:pt>
                <c:pt idx="12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07-4466-B429-3C8CF4D57CAB}"/>
            </c:ext>
          </c:extLst>
        </c:ser>
        <c:ser>
          <c:idx val="12"/>
          <c:order val="11"/>
          <c:tx>
            <c:v>2020/21-2021/22</c:v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Sheet1!$A$35:$A$47</c:f>
              <c:strCache>
                <c:ptCount val="13"/>
                <c:pt idx="0">
                  <c:v>0-K</c:v>
                </c:pt>
                <c:pt idx="1">
                  <c:v>K-1</c:v>
                </c:pt>
                <c:pt idx="2">
                  <c:v>1-2</c:v>
                </c:pt>
                <c:pt idx="3">
                  <c:v>2-3</c:v>
                </c:pt>
                <c:pt idx="4">
                  <c:v>3-4</c:v>
                </c:pt>
                <c:pt idx="5">
                  <c:v>4-5</c:v>
                </c:pt>
                <c:pt idx="6">
                  <c:v>5-6</c:v>
                </c:pt>
                <c:pt idx="7">
                  <c:v>6-7</c:v>
                </c:pt>
                <c:pt idx="8">
                  <c:v>7-8</c:v>
                </c:pt>
                <c:pt idx="9">
                  <c:v>8-9</c:v>
                </c:pt>
                <c:pt idx="10">
                  <c:v>9-10</c:v>
                </c:pt>
                <c:pt idx="11">
                  <c:v>10-11</c:v>
                </c:pt>
                <c:pt idx="12">
                  <c:v>11-12</c:v>
                </c:pt>
              </c:strCache>
            </c:strRef>
          </c:cat>
          <c:val>
            <c:numRef>
              <c:f>Sheet1!$T$35:$T$47</c:f>
              <c:numCache>
                <c:formatCode>General</c:formatCode>
                <c:ptCount val="13"/>
                <c:pt idx="0">
                  <c:v>-4264</c:v>
                </c:pt>
                <c:pt idx="1">
                  <c:v>-252</c:v>
                </c:pt>
                <c:pt idx="2">
                  <c:v>278</c:v>
                </c:pt>
                <c:pt idx="3">
                  <c:v>117</c:v>
                </c:pt>
                <c:pt idx="4">
                  <c:v>102</c:v>
                </c:pt>
                <c:pt idx="5">
                  <c:v>-10</c:v>
                </c:pt>
                <c:pt idx="6">
                  <c:v>-1262</c:v>
                </c:pt>
                <c:pt idx="7">
                  <c:v>203</c:v>
                </c:pt>
                <c:pt idx="8">
                  <c:v>876</c:v>
                </c:pt>
                <c:pt idx="9">
                  <c:v>437</c:v>
                </c:pt>
                <c:pt idx="10">
                  <c:v>655</c:v>
                </c:pt>
                <c:pt idx="11">
                  <c:v>214</c:v>
                </c:pt>
                <c:pt idx="12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E-8E41-8139-B9A326120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754288"/>
        <c:axId val="515755968"/>
      </c:barChart>
      <c:catAx>
        <c:axId val="515754288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b" anchorCtr="0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chemeClr val="tx1"/>
                    </a:solidFill>
                  </a:rPr>
                  <a:t>Grade</a:t>
                </a:r>
                <a:r>
                  <a:rPr lang="en-US" sz="1800" b="1" baseline="0">
                    <a:solidFill>
                      <a:schemeClr val="tx1"/>
                    </a:solidFill>
                  </a:rPr>
                  <a:t> Interval</a:t>
                </a:r>
                <a:endParaRPr lang="en-US" sz="18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45090956508844027"/>
              <c:y val="0.938341216790347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b" anchorCtr="0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755968"/>
        <c:crosses val="autoZero"/>
        <c:auto val="1"/>
        <c:lblAlgn val="ctr"/>
        <c:lblOffset val="100"/>
        <c:noMultiLvlLbl val="0"/>
      </c:catAx>
      <c:valAx>
        <c:axId val="515755968"/>
        <c:scaling>
          <c:orientation val="maxMin"/>
          <c:max val="1000"/>
          <c:min val="-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chemeClr val="tx1"/>
                    </a:solidFill>
                  </a:rPr>
                  <a:t>FI</a:t>
                </a:r>
                <a:r>
                  <a:rPr lang="en-US" sz="1800" b="1" baseline="0">
                    <a:solidFill>
                      <a:schemeClr val="tx1"/>
                    </a:solidFill>
                  </a:rPr>
                  <a:t> Gain or Attrition</a:t>
                </a:r>
                <a:endParaRPr lang="en-US" sz="18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754288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600487680613602"/>
          <c:y val="0.18441907891010026"/>
          <c:w val="0.10747436167208413"/>
          <c:h val="0.416453294057667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Figure</a:t>
            </a:r>
            <a:r>
              <a:rPr lang="en-US" sz="2000" b="1" baseline="0">
                <a:solidFill>
                  <a:schemeClr val="tx1"/>
                </a:solidFill>
              </a:rPr>
              <a:t> 4. FI Attrition Rate Between Grades 1-5 and Grades 7-12 in BC Public Schools (8 cohorts ending in 2014/15 - 2021/22)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Gr 1-5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Sheet1!$M$53:$T$53</c:f>
              <c:strCache>
                <c:ptCount val="8"/>
                <c:pt idx="0">
                  <c:v>2013/14-2014/15</c:v>
                </c:pt>
                <c:pt idx="1">
                  <c:v>2014/15-2015/16</c:v>
                </c:pt>
                <c:pt idx="2">
                  <c:v>2015/16-2016/17</c:v>
                </c:pt>
                <c:pt idx="3">
                  <c:v>2016/17-2017/18</c:v>
                </c:pt>
                <c:pt idx="4">
                  <c:v>2017/18-2018/19</c:v>
                </c:pt>
                <c:pt idx="5">
                  <c:v>2018/19-2019/20</c:v>
                </c:pt>
                <c:pt idx="6">
                  <c:v>2019/20-2020/21</c:v>
                </c:pt>
                <c:pt idx="7">
                  <c:v>2020/21-2021/22</c:v>
                </c:pt>
              </c:strCache>
            </c:strRef>
          </c:cat>
          <c:val>
            <c:numRef>
              <c:f>Sheet1!$M$67:$T$67</c:f>
              <c:numCache>
                <c:formatCode>0.00%</c:formatCode>
                <c:ptCount val="8"/>
                <c:pt idx="0">
                  <c:v>0.15258628584483938</c:v>
                </c:pt>
                <c:pt idx="1">
                  <c:v>0.15368463422223466</c:v>
                </c:pt>
                <c:pt idx="2">
                  <c:v>0.14788604789566279</c:v>
                </c:pt>
                <c:pt idx="3">
                  <c:v>0.14813686932252251</c:v>
                </c:pt>
                <c:pt idx="4">
                  <c:v>0.14559904280450267</c:v>
                </c:pt>
                <c:pt idx="5">
                  <c:v>0.14355875632680201</c:v>
                </c:pt>
                <c:pt idx="6">
                  <c:v>0.1439171751265082</c:v>
                </c:pt>
                <c:pt idx="7">
                  <c:v>0.14614302375535027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D-0748-9C12-53F973BF1B15}"/>
            </c:ext>
          </c:extLst>
        </c:ser>
        <c:ser>
          <c:idx val="1"/>
          <c:order val="1"/>
          <c:tx>
            <c:v>Gr 7-12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Sheet1!$M$53:$T$53</c:f>
              <c:strCache>
                <c:ptCount val="8"/>
                <c:pt idx="0">
                  <c:v>2013/14-2014/15</c:v>
                </c:pt>
                <c:pt idx="1">
                  <c:v>2014/15-2015/16</c:v>
                </c:pt>
                <c:pt idx="2">
                  <c:v>2015/16-2016/17</c:v>
                </c:pt>
                <c:pt idx="3">
                  <c:v>2016/17-2017/18</c:v>
                </c:pt>
                <c:pt idx="4">
                  <c:v>2017/18-2018/19</c:v>
                </c:pt>
                <c:pt idx="5">
                  <c:v>2018/19-2019/20</c:v>
                </c:pt>
                <c:pt idx="6">
                  <c:v>2019/20-2020/21</c:v>
                </c:pt>
                <c:pt idx="7">
                  <c:v>2020/21-2021/22</c:v>
                </c:pt>
              </c:strCache>
            </c:strRef>
          </c:cat>
          <c:val>
            <c:numRef>
              <c:f>Sheet1!$M$69:$T$69</c:f>
              <c:numCache>
                <c:formatCode>0.00%</c:formatCode>
                <c:ptCount val="8"/>
                <c:pt idx="0">
                  <c:v>0.42490275946689426</c:v>
                </c:pt>
                <c:pt idx="1">
                  <c:v>0.41610653942327047</c:v>
                </c:pt>
                <c:pt idx="2">
                  <c:v>0.40633651035698948</c:v>
                </c:pt>
                <c:pt idx="3">
                  <c:v>0.40272559613835252</c:v>
                </c:pt>
                <c:pt idx="4">
                  <c:v>0.3952601397552532</c:v>
                </c:pt>
                <c:pt idx="5">
                  <c:v>0.39076990295745356</c:v>
                </c:pt>
                <c:pt idx="6">
                  <c:v>0.39465107542287431</c:v>
                </c:pt>
                <c:pt idx="7">
                  <c:v>0.39814486902564078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3D-0748-9C12-53F973BF1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9614944"/>
        <c:axId val="519616624"/>
      </c:barChart>
      <c:catAx>
        <c:axId val="519614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chemeClr val="tx1"/>
                    </a:solidFill>
                  </a:rPr>
                  <a:t>Ending Year of Cohort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616624"/>
        <c:crosses val="autoZero"/>
        <c:auto val="1"/>
        <c:lblAlgn val="ctr"/>
        <c:lblOffset val="100"/>
        <c:noMultiLvlLbl val="0"/>
      </c:catAx>
      <c:valAx>
        <c:axId val="519616624"/>
        <c:scaling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chemeClr val="tx1"/>
                    </a:solidFill>
                  </a:rPr>
                  <a:t>Attrition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61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</xdr:colOff>
      <xdr:row>4</xdr:row>
      <xdr:rowOff>180975</xdr:rowOff>
    </xdr:from>
    <xdr:to>
      <xdr:col>10</xdr:col>
      <xdr:colOff>390525</xdr:colOff>
      <xdr:row>31</xdr:row>
      <xdr:rowOff>133892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C57C91-29A3-6C42-8A6E-0C05ECD58F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149225</xdr:colOff>
      <xdr:row>32</xdr:row>
      <xdr:rowOff>95250</xdr:rowOff>
    </xdr:from>
    <xdr:to>
      <xdr:col>10</xdr:col>
      <xdr:colOff>371475</xdr:colOff>
      <xdr:row>59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03624F-402C-424B-937A-7168F2BCFC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12701</xdr:colOff>
      <xdr:row>1</xdr:row>
      <xdr:rowOff>12700</xdr:rowOff>
    </xdr:from>
    <xdr:to>
      <xdr:col>19</xdr:col>
      <xdr:colOff>555909</xdr:colOff>
      <xdr:row>37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573D94-0B48-9A4F-BD84-5197E46585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355600</xdr:colOff>
      <xdr:row>32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1B8809-AC22-CB47-8E83-A043F6BE4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165796</xdr:colOff>
      <xdr:row>37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A9415E-165A-C744-9376-0D658DD44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158750</xdr:colOff>
      <xdr:row>31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1B772A-3163-1040-9AAA-6F630F273C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2"/>
  <sheetViews>
    <sheetView topLeftCell="B10" workbookViewId="0">
      <selection activeCell="J21" sqref="J21"/>
    </sheetView>
  </sheetViews>
  <sheetFormatPr baseColWidth="10" defaultColWidth="8.83203125" defaultRowHeight="15" x14ac:dyDescent="0.2"/>
  <cols>
    <col min="1" max="1" width="18.1640625" customWidth="1"/>
    <col min="2" max="16" width="9.83203125" customWidth="1"/>
    <col min="21" max="21" width="27.33203125" customWidth="1"/>
  </cols>
  <sheetData>
    <row r="1" spans="1:20" ht="16" x14ac:dyDescent="0.2">
      <c r="A1" s="1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0" ht="17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ht="18" thickBot="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78</v>
      </c>
      <c r="N3" s="55" t="s">
        <v>80</v>
      </c>
      <c r="O3" s="55" t="s">
        <v>81</v>
      </c>
      <c r="P3" s="55" t="s">
        <v>84</v>
      </c>
      <c r="Q3" s="55" t="s">
        <v>86</v>
      </c>
      <c r="R3" s="55" t="s">
        <v>89</v>
      </c>
      <c r="S3" s="55" t="s">
        <v>91</v>
      </c>
      <c r="T3" s="55" t="s">
        <v>94</v>
      </c>
    </row>
    <row r="4" spans="1:20" ht="18" thickBot="1" x14ac:dyDescent="0.25">
      <c r="A4" s="11" t="s">
        <v>12</v>
      </c>
      <c r="B4" s="12">
        <v>3645</v>
      </c>
      <c r="C4" s="12">
        <v>3802</v>
      </c>
      <c r="D4" s="12">
        <v>4004</v>
      </c>
      <c r="E4" s="12">
        <v>4100</v>
      </c>
      <c r="F4" s="12">
        <v>4048</v>
      </c>
      <c r="G4" s="12">
        <v>4094</v>
      </c>
      <c r="H4" s="12">
        <v>4145</v>
      </c>
      <c r="I4" s="12">
        <v>4040</v>
      </c>
      <c r="J4" s="12">
        <v>4559</v>
      </c>
      <c r="K4" s="12">
        <v>4657</v>
      </c>
      <c r="L4" s="12">
        <v>4781</v>
      </c>
      <c r="M4" s="54">
        <v>4720</v>
      </c>
      <c r="N4" s="12">
        <v>4833</v>
      </c>
      <c r="O4" s="12">
        <v>4772</v>
      </c>
      <c r="P4" s="64">
        <v>4513</v>
      </c>
      <c r="Q4" s="64">
        <v>4437</v>
      </c>
      <c r="R4" s="64">
        <v>4554</v>
      </c>
      <c r="S4" s="64">
        <v>4318</v>
      </c>
      <c r="T4" s="73">
        <v>4264</v>
      </c>
    </row>
    <row r="5" spans="1:20" ht="17" thickBot="1" x14ac:dyDescent="0.25">
      <c r="A5" s="11">
        <v>1</v>
      </c>
      <c r="B5" s="12">
        <v>3558</v>
      </c>
      <c r="C5" s="12">
        <v>3818</v>
      </c>
      <c r="D5" s="12">
        <v>4106</v>
      </c>
      <c r="E5" s="12">
        <v>4030</v>
      </c>
      <c r="F5" s="12">
        <v>4174</v>
      </c>
      <c r="G5" s="12">
        <v>4108</v>
      </c>
      <c r="H5" s="12">
        <v>4241</v>
      </c>
      <c r="I5" s="12">
        <v>4274</v>
      </c>
      <c r="J5" s="12">
        <v>4297</v>
      </c>
      <c r="K5" s="12">
        <v>4607</v>
      </c>
      <c r="L5" s="12">
        <v>4754</v>
      </c>
      <c r="M5" s="54">
        <v>4914</v>
      </c>
      <c r="N5" s="12">
        <v>4989</v>
      </c>
      <c r="O5" s="12">
        <v>4937</v>
      </c>
      <c r="P5" s="64">
        <v>4783</v>
      </c>
      <c r="Q5" s="64">
        <v>4648</v>
      </c>
      <c r="R5" s="64">
        <v>4623</v>
      </c>
      <c r="S5" s="64">
        <v>4578</v>
      </c>
      <c r="T5" s="64">
        <v>4570</v>
      </c>
    </row>
    <row r="6" spans="1:20" ht="17" thickBot="1" x14ac:dyDescent="0.25">
      <c r="A6" s="11">
        <v>2</v>
      </c>
      <c r="B6" s="12">
        <v>3181</v>
      </c>
      <c r="C6" s="12">
        <v>3322</v>
      </c>
      <c r="D6" s="12">
        <v>3650</v>
      </c>
      <c r="E6" s="12">
        <v>3796</v>
      </c>
      <c r="F6" s="12">
        <v>3762</v>
      </c>
      <c r="G6" s="12">
        <v>3877</v>
      </c>
      <c r="H6" s="12">
        <v>3898</v>
      </c>
      <c r="I6" s="12">
        <v>3950</v>
      </c>
      <c r="J6" s="12">
        <v>4046</v>
      </c>
      <c r="K6" s="12">
        <v>4022</v>
      </c>
      <c r="L6" s="12">
        <v>4353</v>
      </c>
      <c r="M6" s="54">
        <v>4456</v>
      </c>
      <c r="N6" s="12">
        <v>4687</v>
      </c>
      <c r="O6" s="12">
        <v>4739</v>
      </c>
      <c r="P6" s="64">
        <v>4718</v>
      </c>
      <c r="Q6" s="64">
        <v>4552</v>
      </c>
      <c r="R6" s="64">
        <v>4473</v>
      </c>
      <c r="S6" s="64">
        <v>4307</v>
      </c>
      <c r="T6" s="64">
        <v>4300</v>
      </c>
    </row>
    <row r="7" spans="1:20" ht="17" thickBot="1" x14ac:dyDescent="0.25">
      <c r="A7" s="11">
        <v>3</v>
      </c>
      <c r="B7" s="12">
        <v>2766</v>
      </c>
      <c r="C7" s="12">
        <v>2999</v>
      </c>
      <c r="D7" s="12">
        <v>3166</v>
      </c>
      <c r="E7" s="12">
        <v>3419</v>
      </c>
      <c r="F7" s="12">
        <v>3551</v>
      </c>
      <c r="G7" s="12">
        <v>3600</v>
      </c>
      <c r="H7" s="12">
        <v>3726</v>
      </c>
      <c r="I7" s="12">
        <v>3701</v>
      </c>
      <c r="J7" s="12">
        <v>3788</v>
      </c>
      <c r="K7" s="12">
        <v>3783</v>
      </c>
      <c r="L7" s="12">
        <v>3815</v>
      </c>
      <c r="M7" s="54">
        <v>4138</v>
      </c>
      <c r="N7" s="12">
        <v>4257</v>
      </c>
      <c r="O7" s="12">
        <v>4482</v>
      </c>
      <c r="P7" s="64">
        <v>4498</v>
      </c>
      <c r="Q7" s="64">
        <v>4441</v>
      </c>
      <c r="R7" s="64">
        <v>4327</v>
      </c>
      <c r="S7" s="64">
        <v>4199</v>
      </c>
      <c r="T7" s="64">
        <v>4190</v>
      </c>
    </row>
    <row r="8" spans="1:20" ht="17" thickBot="1" x14ac:dyDescent="0.25">
      <c r="A8" s="11">
        <v>4</v>
      </c>
      <c r="B8" s="12">
        <v>2565</v>
      </c>
      <c r="C8" s="12">
        <v>2575</v>
      </c>
      <c r="D8" s="12">
        <v>2825</v>
      </c>
      <c r="E8" s="12">
        <v>2892</v>
      </c>
      <c r="F8" s="12">
        <v>3226</v>
      </c>
      <c r="G8" s="12">
        <v>3358</v>
      </c>
      <c r="H8" s="12">
        <v>3469</v>
      </c>
      <c r="I8" s="12">
        <v>3549</v>
      </c>
      <c r="J8" s="12">
        <v>3554</v>
      </c>
      <c r="K8" s="12">
        <v>3649</v>
      </c>
      <c r="L8" s="12">
        <v>3674</v>
      </c>
      <c r="M8" s="54">
        <v>3595</v>
      </c>
      <c r="N8" s="12">
        <v>4056</v>
      </c>
      <c r="O8" s="12">
        <v>4148</v>
      </c>
      <c r="P8" s="64">
        <v>4331</v>
      </c>
      <c r="Q8" s="64">
        <v>4381</v>
      </c>
      <c r="R8" s="64">
        <v>4295</v>
      </c>
      <c r="S8" s="64">
        <v>4101</v>
      </c>
      <c r="T8" s="64">
        <v>4097</v>
      </c>
    </row>
    <row r="9" spans="1:20" ht="17" thickBot="1" x14ac:dyDescent="0.25">
      <c r="A9" s="11">
        <v>5</v>
      </c>
      <c r="B9" s="12">
        <v>2313</v>
      </c>
      <c r="C9" s="12">
        <v>2591</v>
      </c>
      <c r="D9" s="12">
        <v>2643</v>
      </c>
      <c r="E9" s="12">
        <f>2747+32</f>
        <v>2779</v>
      </c>
      <c r="F9" s="12">
        <f>2843+26</f>
        <v>2869</v>
      </c>
      <c r="G9" s="12">
        <v>3158</v>
      </c>
      <c r="H9" s="12">
        <f>3268+16</f>
        <v>3284</v>
      </c>
      <c r="I9" s="12">
        <v>3390</v>
      </c>
      <c r="J9" s="12">
        <v>3513</v>
      </c>
      <c r="K9" s="12">
        <v>3510</v>
      </c>
      <c r="L9" s="12">
        <v>3596</v>
      </c>
      <c r="M9" s="54">
        <v>3641</v>
      </c>
      <c r="N9" s="12">
        <v>3591</v>
      </c>
      <c r="O9" s="12">
        <v>4011</v>
      </c>
      <c r="P9" s="64">
        <v>4056</v>
      </c>
      <c r="Q9" s="64">
        <v>4229</v>
      </c>
      <c r="R9" s="64">
        <v>4301</v>
      </c>
      <c r="S9" s="64">
        <v>4117</v>
      </c>
      <c r="T9" s="64">
        <v>4111</v>
      </c>
    </row>
    <row r="10" spans="1:20" ht="17" thickBot="1" x14ac:dyDescent="0.25">
      <c r="A10" s="11">
        <v>6</v>
      </c>
      <c r="B10" s="12">
        <v>3280</v>
      </c>
      <c r="C10" s="12">
        <v>3705</v>
      </c>
      <c r="D10" s="12">
        <f>2336+1651</f>
        <v>3987</v>
      </c>
      <c r="E10" s="12">
        <f>2402+1586</f>
        <v>3988</v>
      </c>
      <c r="F10" s="12">
        <f>2535+1746</f>
        <v>4281</v>
      </c>
      <c r="G10" s="12">
        <f>2611+1615</f>
        <v>4226</v>
      </c>
      <c r="H10" s="12">
        <f>2916+1528</f>
        <v>4444</v>
      </c>
      <c r="I10" s="12">
        <v>4442</v>
      </c>
      <c r="J10" s="12">
        <v>4670</v>
      </c>
      <c r="K10" s="12">
        <v>4853</v>
      </c>
      <c r="L10" s="12">
        <v>4912</v>
      </c>
      <c r="M10" s="54">
        <v>4806</v>
      </c>
      <c r="N10" s="12">
        <v>5031</v>
      </c>
      <c r="O10" s="12">
        <v>4946</v>
      </c>
      <c r="P10" s="64">
        <v>5283</v>
      </c>
      <c r="Q10" s="64">
        <v>5341</v>
      </c>
      <c r="R10" s="64">
        <v>5498</v>
      </c>
      <c r="S10" s="64">
        <v>5389</v>
      </c>
      <c r="T10" s="64">
        <v>5379</v>
      </c>
    </row>
    <row r="11" spans="1:20" ht="17" thickBot="1" x14ac:dyDescent="0.25">
      <c r="A11" s="11">
        <v>7</v>
      </c>
      <c r="B11" s="12">
        <v>3046</v>
      </c>
      <c r="C11" s="12">
        <v>3085</v>
      </c>
      <c r="D11" s="12">
        <f>2071+1405</f>
        <v>3476</v>
      </c>
      <c r="E11" s="12">
        <f>2200+1479</f>
        <v>3679</v>
      </c>
      <c r="F11" s="12">
        <f>2205+1611</f>
        <v>3816</v>
      </c>
      <c r="G11" s="12">
        <f>2409+1504</f>
        <v>3913</v>
      </c>
      <c r="H11" s="12">
        <f>2594+1448</f>
        <v>4042</v>
      </c>
      <c r="I11" s="12">
        <v>4199</v>
      </c>
      <c r="J11" s="12">
        <v>4313</v>
      </c>
      <c r="K11" s="12">
        <v>4472</v>
      </c>
      <c r="L11" s="12">
        <v>4655</v>
      </c>
      <c r="M11" s="54">
        <v>4645</v>
      </c>
      <c r="N11" s="12">
        <v>4701</v>
      </c>
      <c r="O11" s="12">
        <v>4810</v>
      </c>
      <c r="P11" s="64">
        <v>4744</v>
      </c>
      <c r="Q11" s="64">
        <v>5082</v>
      </c>
      <c r="R11" s="64">
        <v>5102</v>
      </c>
      <c r="S11" s="64">
        <v>5188</v>
      </c>
      <c r="T11" s="64">
        <v>5186</v>
      </c>
    </row>
    <row r="12" spans="1:20" ht="17" thickBot="1" x14ac:dyDescent="0.25">
      <c r="A12" s="11">
        <v>8</v>
      </c>
      <c r="B12" s="12">
        <v>2492</v>
      </c>
      <c r="C12" s="12">
        <v>2708</v>
      </c>
      <c r="D12" s="12">
        <v>2741</v>
      </c>
      <c r="E12" s="12">
        <v>3050</v>
      </c>
      <c r="F12" s="12">
        <v>3061</v>
      </c>
      <c r="G12" s="12">
        <v>3228</v>
      </c>
      <c r="H12" s="12">
        <v>3351</v>
      </c>
      <c r="I12" s="12">
        <v>3467</v>
      </c>
      <c r="J12" s="12">
        <v>3484</v>
      </c>
      <c r="K12" s="12">
        <v>3665</v>
      </c>
      <c r="L12" s="12">
        <v>3832</v>
      </c>
      <c r="M12" s="54">
        <v>3841</v>
      </c>
      <c r="N12" s="12">
        <v>3956</v>
      </c>
      <c r="O12" s="12">
        <v>4047</v>
      </c>
      <c r="P12" s="64">
        <v>4122</v>
      </c>
      <c r="Q12" s="64">
        <v>4124</v>
      </c>
      <c r="R12" s="64">
        <v>4434</v>
      </c>
      <c r="S12" s="64">
        <v>4316</v>
      </c>
      <c r="T12" s="64">
        <v>4312</v>
      </c>
    </row>
    <row r="13" spans="1:20" ht="17" thickBot="1" x14ac:dyDescent="0.25">
      <c r="A13" s="11">
        <v>9</v>
      </c>
      <c r="B13" s="12">
        <v>2099</v>
      </c>
      <c r="C13" s="12">
        <v>2179</v>
      </c>
      <c r="D13" s="12">
        <v>2389</v>
      </c>
      <c r="E13" s="12">
        <v>2486</v>
      </c>
      <c r="F13" s="12">
        <v>2632</v>
      </c>
      <c r="G13" s="12">
        <v>2795</v>
      </c>
      <c r="H13" s="12">
        <v>2896</v>
      </c>
      <c r="I13" s="12">
        <v>3006</v>
      </c>
      <c r="J13" s="12">
        <v>3076</v>
      </c>
      <c r="K13" s="12">
        <v>3149</v>
      </c>
      <c r="L13" s="12">
        <v>3371</v>
      </c>
      <c r="M13" s="54">
        <v>3448</v>
      </c>
      <c r="N13" s="12">
        <v>3508</v>
      </c>
      <c r="O13" s="12">
        <v>3574</v>
      </c>
      <c r="P13" s="64">
        <v>3566</v>
      </c>
      <c r="Q13" s="64">
        <v>3650</v>
      </c>
      <c r="R13" s="64">
        <v>3646</v>
      </c>
      <c r="S13" s="64">
        <v>3886</v>
      </c>
      <c r="T13" s="64">
        <v>3879</v>
      </c>
    </row>
    <row r="14" spans="1:20" ht="17" thickBot="1" x14ac:dyDescent="0.25">
      <c r="A14" s="11">
        <v>10</v>
      </c>
      <c r="B14" s="12">
        <v>1802</v>
      </c>
      <c r="C14" s="12">
        <v>1874</v>
      </c>
      <c r="D14" s="12">
        <v>1909</v>
      </c>
      <c r="E14" s="12">
        <v>2125</v>
      </c>
      <c r="F14" s="12">
        <v>2123</v>
      </c>
      <c r="G14" s="12">
        <v>2389</v>
      </c>
      <c r="H14" s="12">
        <v>2424</v>
      </c>
      <c r="I14" s="12">
        <v>2594</v>
      </c>
      <c r="J14" s="12">
        <v>2651</v>
      </c>
      <c r="K14" s="12">
        <v>2799</v>
      </c>
      <c r="L14" s="12">
        <v>2893</v>
      </c>
      <c r="M14" s="54">
        <v>3049</v>
      </c>
      <c r="N14" s="12">
        <v>3136</v>
      </c>
      <c r="O14" s="12">
        <v>3203</v>
      </c>
      <c r="P14" s="64">
        <v>3211</v>
      </c>
      <c r="Q14" s="64">
        <v>3270</v>
      </c>
      <c r="R14" s="64">
        <v>3328</v>
      </c>
      <c r="S14" s="64">
        <v>3234</v>
      </c>
      <c r="T14" s="64">
        <v>3231</v>
      </c>
    </row>
    <row r="15" spans="1:20" ht="17" thickBot="1" x14ac:dyDescent="0.25">
      <c r="A15" s="11">
        <v>11</v>
      </c>
      <c r="B15" s="12">
        <v>1552</v>
      </c>
      <c r="C15" s="12">
        <v>1617</v>
      </c>
      <c r="D15" s="12">
        <v>1641</v>
      </c>
      <c r="E15" s="12">
        <v>1687</v>
      </c>
      <c r="F15" s="12">
        <v>1892</v>
      </c>
      <c r="G15" s="12">
        <v>1964</v>
      </c>
      <c r="H15" s="12">
        <v>2221</v>
      </c>
      <c r="I15" s="12">
        <v>2223</v>
      </c>
      <c r="J15" s="12">
        <v>2387</v>
      </c>
      <c r="K15" s="12">
        <v>2478</v>
      </c>
      <c r="L15" s="12">
        <v>2576</v>
      </c>
      <c r="M15" s="54">
        <v>2683</v>
      </c>
      <c r="N15" s="12">
        <v>2862</v>
      </c>
      <c r="O15" s="12">
        <v>2914</v>
      </c>
      <c r="P15" s="64">
        <v>2985</v>
      </c>
      <c r="Q15" s="64">
        <v>3001</v>
      </c>
      <c r="R15" s="64">
        <v>2999</v>
      </c>
      <c r="S15" s="64">
        <v>3024</v>
      </c>
      <c r="T15" s="64">
        <v>3020</v>
      </c>
    </row>
    <row r="16" spans="1:20" ht="17" thickBot="1" x14ac:dyDescent="0.25">
      <c r="A16" s="11">
        <v>12</v>
      </c>
      <c r="B16" s="12">
        <v>1217</v>
      </c>
      <c r="C16" s="12">
        <v>1361</v>
      </c>
      <c r="D16" s="12">
        <v>1469</v>
      </c>
      <c r="E16" s="12">
        <v>1479</v>
      </c>
      <c r="F16" s="12">
        <v>1564</v>
      </c>
      <c r="G16" s="12">
        <v>1764</v>
      </c>
      <c r="H16" s="12">
        <v>1823</v>
      </c>
      <c r="I16" s="12">
        <v>2016</v>
      </c>
      <c r="J16" s="12">
        <v>2056</v>
      </c>
      <c r="K16" s="12">
        <v>2212</v>
      </c>
      <c r="L16" s="12">
        <v>2232</v>
      </c>
      <c r="M16" s="54">
        <v>2371</v>
      </c>
      <c r="N16" s="12">
        <v>2620</v>
      </c>
      <c r="O16" s="12">
        <v>2621</v>
      </c>
      <c r="P16" s="64">
        <v>2673</v>
      </c>
      <c r="Q16" s="64">
        <v>2829</v>
      </c>
      <c r="R16" s="64">
        <v>2829</v>
      </c>
      <c r="S16" s="64">
        <v>2842</v>
      </c>
      <c r="T16" s="64">
        <v>2839</v>
      </c>
    </row>
    <row r="17" spans="1:21" ht="18" thickBot="1" x14ac:dyDescent="0.25">
      <c r="A17" s="11" t="s">
        <v>13</v>
      </c>
      <c r="B17" s="13">
        <v>1</v>
      </c>
      <c r="C17" s="12"/>
      <c r="D17" s="14">
        <v>2</v>
      </c>
      <c r="E17" s="12"/>
      <c r="F17" s="14">
        <v>1</v>
      </c>
      <c r="G17" s="12"/>
      <c r="H17" s="12"/>
      <c r="I17" s="12"/>
      <c r="J17" s="12"/>
      <c r="K17" s="12">
        <v>1</v>
      </c>
      <c r="L17" s="12">
        <v>7</v>
      </c>
      <c r="M17" s="54">
        <v>1</v>
      </c>
      <c r="N17" s="25">
        <v>0</v>
      </c>
      <c r="O17" s="12">
        <v>2</v>
      </c>
      <c r="P17" s="12" t="s">
        <v>21</v>
      </c>
      <c r="Q17" s="12" t="s">
        <v>21</v>
      </c>
      <c r="R17" s="12" t="s">
        <v>21</v>
      </c>
      <c r="S17" s="12" t="s">
        <v>21</v>
      </c>
      <c r="T17" s="12" t="s">
        <v>21</v>
      </c>
    </row>
    <row r="18" spans="1:21" ht="18" thickBot="1" x14ac:dyDescent="0.25">
      <c r="A18" s="15" t="s">
        <v>14</v>
      </c>
      <c r="B18" s="16">
        <f t="shared" ref="B18:K18" si="0">SUM(B4:B17)</f>
        <v>33517</v>
      </c>
      <c r="C18" s="16">
        <f t="shared" si="0"/>
        <v>35636</v>
      </c>
      <c r="D18" s="16">
        <f t="shared" si="0"/>
        <v>38008</v>
      </c>
      <c r="E18" s="16">
        <f t="shared" si="0"/>
        <v>39510</v>
      </c>
      <c r="F18" s="16">
        <f t="shared" si="0"/>
        <v>41000</v>
      </c>
      <c r="G18" s="16">
        <f t="shared" si="0"/>
        <v>42474</v>
      </c>
      <c r="H18" s="16">
        <f t="shared" si="0"/>
        <v>43964</v>
      </c>
      <c r="I18" s="16">
        <f t="shared" si="0"/>
        <v>44851</v>
      </c>
      <c r="J18" s="16">
        <f t="shared" si="0"/>
        <v>46394</v>
      </c>
      <c r="K18" s="16">
        <f t="shared" si="0"/>
        <v>47857</v>
      </c>
      <c r="L18" s="16">
        <f t="shared" ref="L18:Q18" si="1">SUM(L4:L17)</f>
        <v>49451</v>
      </c>
      <c r="M18" s="56">
        <f t="shared" si="1"/>
        <v>50308</v>
      </c>
      <c r="N18" s="16">
        <f t="shared" si="1"/>
        <v>52227</v>
      </c>
      <c r="O18" s="16">
        <f t="shared" si="1"/>
        <v>53206</v>
      </c>
      <c r="P18" s="16">
        <f t="shared" si="1"/>
        <v>53483</v>
      </c>
      <c r="Q18" s="16">
        <f t="shared" si="1"/>
        <v>53985</v>
      </c>
      <c r="R18" s="16">
        <f t="shared" ref="R18:S18" si="2">SUM(R4:R17)</f>
        <v>54409</v>
      </c>
      <c r="S18" s="16">
        <f t="shared" si="2"/>
        <v>53499</v>
      </c>
      <c r="T18" s="16">
        <f t="shared" ref="T18" si="3">SUM(T4:T17)</f>
        <v>53378</v>
      </c>
    </row>
    <row r="19" spans="1:21" ht="69" thickBot="1" x14ac:dyDescent="0.25">
      <c r="A19" s="15" t="s">
        <v>15</v>
      </c>
      <c r="B19" s="17" t="s">
        <v>16</v>
      </c>
      <c r="C19" s="18">
        <f>((C18-B18)/B18)</f>
        <v>6.3221648715577172E-2</v>
      </c>
      <c r="D19" s="18">
        <f t="shared" ref="D19:J19" si="4">(D18-C18)/C18</f>
        <v>6.656190369289483E-2</v>
      </c>
      <c r="E19" s="18">
        <f t="shared" si="4"/>
        <v>3.951799621132393E-2</v>
      </c>
      <c r="F19" s="18">
        <f t="shared" si="4"/>
        <v>3.7711971652746139E-2</v>
      </c>
      <c r="G19" s="18">
        <f t="shared" si="4"/>
        <v>3.5951219512195119E-2</v>
      </c>
      <c r="H19" s="18">
        <f t="shared" si="4"/>
        <v>3.5080284409285678E-2</v>
      </c>
      <c r="I19" s="18">
        <f t="shared" si="4"/>
        <v>2.0175598216722775E-2</v>
      </c>
      <c r="J19" s="18">
        <f t="shared" si="4"/>
        <v>3.4402800383492006E-2</v>
      </c>
      <c r="K19" s="18">
        <f>((K18-J18)/J18)</f>
        <v>3.1534250118549816E-2</v>
      </c>
      <c r="L19" s="18">
        <f>((L18-K18)/K18)</f>
        <v>3.330756211212571E-2</v>
      </c>
      <c r="M19" s="18">
        <f t="shared" ref="M19:T19" si="5">(M18-L18)/L18</f>
        <v>1.7330286546278134E-2</v>
      </c>
      <c r="N19" s="18">
        <f t="shared" si="5"/>
        <v>3.8145026635922716E-2</v>
      </c>
      <c r="O19" s="18">
        <f t="shared" si="5"/>
        <v>1.8745093533995828E-2</v>
      </c>
      <c r="P19" s="18">
        <f t="shared" si="5"/>
        <v>5.2061797541630645E-3</v>
      </c>
      <c r="Q19" s="18">
        <f t="shared" si="5"/>
        <v>9.3861600882523422E-3</v>
      </c>
      <c r="R19" s="18">
        <f t="shared" si="5"/>
        <v>7.8540335278318059E-3</v>
      </c>
      <c r="S19" s="18">
        <f t="shared" si="5"/>
        <v>-1.6725174143983532E-2</v>
      </c>
      <c r="T19" s="18">
        <f t="shared" si="5"/>
        <v>-2.2617245182152937E-3</v>
      </c>
    </row>
    <row r="20" spans="1:21" ht="52" thickBot="1" x14ac:dyDescent="0.25">
      <c r="A20" s="15" t="s">
        <v>17</v>
      </c>
      <c r="B20" s="18"/>
      <c r="C20" s="18"/>
      <c r="D20" s="18"/>
      <c r="E20" s="18"/>
      <c r="F20" s="18"/>
      <c r="G20" s="18">
        <f t="shared" ref="G20:L20" si="6">(G18-B18)/B18</f>
        <v>0.26723752125786915</v>
      </c>
      <c r="H20" s="18">
        <f t="shared" si="6"/>
        <v>0.23369626220675721</v>
      </c>
      <c r="I20" s="18">
        <f t="shared" si="6"/>
        <v>0.18004104399073878</v>
      </c>
      <c r="J20" s="18">
        <f t="shared" si="6"/>
        <v>0.17423437104530498</v>
      </c>
      <c r="K20" s="18">
        <f t="shared" si="6"/>
        <v>0.1672439024390244</v>
      </c>
      <c r="L20" s="18">
        <f t="shared" si="6"/>
        <v>0.16426519753260818</v>
      </c>
      <c r="M20" s="18">
        <f t="shared" ref="M20:T20" si="7">(M18-H18)/H18</f>
        <v>0.14429988172140842</v>
      </c>
      <c r="N20" s="18">
        <f t="shared" si="7"/>
        <v>0.16445564201467081</v>
      </c>
      <c r="O20" s="18">
        <f t="shared" si="7"/>
        <v>0.14682933137905763</v>
      </c>
      <c r="P20" s="18">
        <f t="shared" si="7"/>
        <v>0.11755855987629814</v>
      </c>
      <c r="Q20" s="18">
        <f t="shared" si="7"/>
        <v>9.1686720187660511E-2</v>
      </c>
      <c r="R20" s="18">
        <f t="shared" si="7"/>
        <v>8.1517850043730619E-2</v>
      </c>
      <c r="S20" s="18">
        <f t="shared" si="7"/>
        <v>2.4355218565110002E-2</v>
      </c>
      <c r="T20" s="18">
        <f t="shared" si="7"/>
        <v>3.2327181144983647E-3</v>
      </c>
    </row>
    <row r="21" spans="1:21" ht="52" thickBot="1" x14ac:dyDescent="0.25">
      <c r="A21" s="15" t="s">
        <v>18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>
        <f t="shared" ref="L21:T21" si="8">(L18-B18)/B18</f>
        <v>0.47540054300802576</v>
      </c>
      <c r="M21" s="18">
        <f t="shared" si="8"/>
        <v>0.41171848692333596</v>
      </c>
      <c r="N21" s="18">
        <f t="shared" si="8"/>
        <v>0.37410545148389812</v>
      </c>
      <c r="O21" s="18">
        <f t="shared" si="8"/>
        <v>0.3466464186281954</v>
      </c>
      <c r="P21" s="18">
        <f t="shared" si="8"/>
        <v>0.30446341463414633</v>
      </c>
      <c r="Q21" s="18">
        <f t="shared" si="8"/>
        <v>0.27101285492301175</v>
      </c>
      <c r="R21" s="18">
        <f t="shared" si="8"/>
        <v>0.23758074788463288</v>
      </c>
      <c r="S21" s="18">
        <f t="shared" si="8"/>
        <v>0.1928162136853136</v>
      </c>
      <c r="T21" s="18">
        <f t="shared" si="8"/>
        <v>0.15053670733284477</v>
      </c>
    </row>
    <row r="22" spans="1:21" ht="35" thickBot="1" x14ac:dyDescent="0.25">
      <c r="A22" s="15" t="s">
        <v>19</v>
      </c>
      <c r="B22" s="16">
        <v>615183</v>
      </c>
      <c r="C22" s="16">
        <v>606383</v>
      </c>
      <c r="D22" s="16">
        <v>599492</v>
      </c>
      <c r="E22" s="16">
        <v>587818</v>
      </c>
      <c r="F22" s="16">
        <v>583623</v>
      </c>
      <c r="G22" s="16">
        <v>579486</v>
      </c>
      <c r="H22" s="16">
        <v>580483</v>
      </c>
      <c r="I22" s="16">
        <v>579112</v>
      </c>
      <c r="J22" s="16">
        <v>569740</v>
      </c>
      <c r="K22" s="16">
        <v>564532</v>
      </c>
      <c r="L22" s="16">
        <v>558985</v>
      </c>
      <c r="M22" s="53">
        <v>552786</v>
      </c>
      <c r="N22" s="53">
        <v>553377</v>
      </c>
      <c r="O22" s="53">
        <v>557630</v>
      </c>
      <c r="P22" s="65">
        <v>563247</v>
      </c>
      <c r="Q22" s="65">
        <v>568983</v>
      </c>
      <c r="R22" s="65">
        <v>575986</v>
      </c>
      <c r="S22" s="65">
        <v>568271</v>
      </c>
      <c r="T22" s="65">
        <v>548653</v>
      </c>
      <c r="U22" s="78"/>
    </row>
    <row r="23" spans="1:21" ht="69" thickBot="1" x14ac:dyDescent="0.25">
      <c r="A23" s="15" t="s">
        <v>20</v>
      </c>
      <c r="B23" s="18" t="s">
        <v>21</v>
      </c>
      <c r="C23" s="18">
        <f>(C22-B22)/B22</f>
        <v>-1.4304686572938459E-2</v>
      </c>
      <c r="D23" s="18">
        <f t="shared" ref="D23:L23" si="9">(D22-C22)/C22</f>
        <v>-1.1364104864417373E-2</v>
      </c>
      <c r="E23" s="18">
        <f t="shared" si="9"/>
        <v>-1.9473153936999995E-2</v>
      </c>
      <c r="F23" s="18">
        <f t="shared" si="9"/>
        <v>-7.1365626775634636E-3</v>
      </c>
      <c r="G23" s="18">
        <f t="shared" si="9"/>
        <v>-7.0884800633285528E-3</v>
      </c>
      <c r="H23" s="18">
        <f t="shared" si="9"/>
        <v>1.7204902275464809E-3</v>
      </c>
      <c r="I23" s="18">
        <f t="shared" si="9"/>
        <v>-2.3618262722594806E-3</v>
      </c>
      <c r="J23" s="18">
        <f t="shared" si="9"/>
        <v>-1.6183398030087445E-2</v>
      </c>
      <c r="K23" s="18">
        <f t="shared" si="9"/>
        <v>-9.1410116895425976E-3</v>
      </c>
      <c r="L23" s="18">
        <f t="shared" si="9"/>
        <v>-9.8258380392962658E-3</v>
      </c>
      <c r="M23" s="18">
        <f t="shared" ref="M23:T23" si="10">(M22-L22)/L22</f>
        <v>-1.108974301636001E-2</v>
      </c>
      <c r="N23" s="18">
        <f t="shared" si="10"/>
        <v>1.0691298260086181E-3</v>
      </c>
      <c r="O23" s="18">
        <f t="shared" si="10"/>
        <v>7.6855380689837124E-3</v>
      </c>
      <c r="P23" s="18">
        <f t="shared" si="10"/>
        <v>1.0072987464806412E-2</v>
      </c>
      <c r="Q23" s="18">
        <f t="shared" si="10"/>
        <v>1.0183809234669692E-2</v>
      </c>
      <c r="R23" s="18">
        <f t="shared" si="10"/>
        <v>1.2307924841339723E-2</v>
      </c>
      <c r="S23" s="18">
        <f t="shared" si="10"/>
        <v>-1.3394422781109264E-2</v>
      </c>
      <c r="T23" s="18">
        <f t="shared" si="10"/>
        <v>-3.4522261385852876E-2</v>
      </c>
    </row>
    <row r="24" spans="1:21" ht="52" thickBot="1" x14ac:dyDescent="0.25">
      <c r="A24" s="15" t="s">
        <v>22</v>
      </c>
      <c r="B24" s="19"/>
      <c r="C24" s="20"/>
      <c r="D24" s="20"/>
      <c r="E24" s="20"/>
      <c r="F24" s="20"/>
      <c r="G24" s="18">
        <f t="shared" ref="G24:L24" si="11">(G22-B22)/B22</f>
        <v>-5.802663597661184E-2</v>
      </c>
      <c r="H24" s="18">
        <f t="shared" si="11"/>
        <v>-4.2712279203077921E-2</v>
      </c>
      <c r="I24" s="18">
        <f t="shared" si="11"/>
        <v>-3.3995449480560207E-2</v>
      </c>
      <c r="J24" s="18">
        <f t="shared" si="11"/>
        <v>-3.0754417183550011E-2</v>
      </c>
      <c r="K24" s="18">
        <f t="shared" si="11"/>
        <v>-3.271118513149756E-2</v>
      </c>
      <c r="L24" s="18">
        <f t="shared" si="11"/>
        <v>-3.5377903866529996E-2</v>
      </c>
      <c r="M24" s="18">
        <f t="shared" ref="M24:T24" si="12">(M22-H22)/H22</f>
        <v>-4.7713714268979454E-2</v>
      </c>
      <c r="N24" s="18">
        <f t="shared" si="12"/>
        <v>-4.4438726878393127E-2</v>
      </c>
      <c r="O24" s="18">
        <f t="shared" si="12"/>
        <v>-2.1255309439393407E-2</v>
      </c>
      <c r="P24" s="18">
        <f t="shared" si="12"/>
        <v>-2.276221719937931E-3</v>
      </c>
      <c r="Q24" s="18">
        <f t="shared" si="12"/>
        <v>1.7885989785056844E-2</v>
      </c>
      <c r="R24" s="18">
        <f t="shared" si="12"/>
        <v>4.1969224980372151E-2</v>
      </c>
      <c r="S24" s="18">
        <f t="shared" si="12"/>
        <v>2.6914743475063112E-2</v>
      </c>
      <c r="T24" s="18">
        <f t="shared" si="12"/>
        <v>-1.6098488244893568E-2</v>
      </c>
    </row>
    <row r="25" spans="1:21" ht="52" thickBot="1" x14ac:dyDescent="0.25">
      <c r="A25" s="15" t="s">
        <v>23</v>
      </c>
      <c r="B25" s="19"/>
      <c r="C25" s="20"/>
      <c r="D25" s="20"/>
      <c r="E25" s="20"/>
      <c r="F25" s="20"/>
      <c r="G25" s="18"/>
      <c r="H25" s="18"/>
      <c r="I25" s="18"/>
      <c r="J25" s="18"/>
      <c r="K25" s="18"/>
      <c r="L25" s="18">
        <f t="shared" ref="L25:T25" si="13">(L22-B22)/B22</f>
        <v>-9.1351679093863131E-2</v>
      </c>
      <c r="M25" s="18">
        <f t="shared" si="13"/>
        <v>-8.8388031986384841E-2</v>
      </c>
      <c r="N25" s="18">
        <f t="shared" si="13"/>
        <v>-7.6923461864378512E-2</v>
      </c>
      <c r="O25" s="18">
        <f t="shared" si="13"/>
        <v>-5.1356031969078862E-2</v>
      </c>
      <c r="P25" s="18">
        <f t="shared" si="13"/>
        <v>-3.4912948941354265E-2</v>
      </c>
      <c r="Q25" s="18">
        <f t="shared" si="13"/>
        <v>-1.812468290864663E-2</v>
      </c>
      <c r="R25" s="18">
        <f t="shared" si="13"/>
        <v>-7.7469968974112936E-3</v>
      </c>
      <c r="S25" s="18">
        <f t="shared" si="13"/>
        <v>-1.8720040337620356E-2</v>
      </c>
      <c r="T25" s="18">
        <f t="shared" si="13"/>
        <v>-3.7011619335135325E-2</v>
      </c>
    </row>
    <row r="26" spans="1:21" ht="18" thickBot="1" x14ac:dyDescent="0.25">
      <c r="A26" s="15" t="s">
        <v>24</v>
      </c>
      <c r="B26" s="18">
        <f>B18/B22</f>
        <v>5.4482974984679355E-2</v>
      </c>
      <c r="C26" s="18">
        <f t="shared" ref="C26:K26" si="14">C18/C22</f>
        <v>5.876813828883725E-2</v>
      </c>
      <c r="D26" s="18">
        <f t="shared" si="14"/>
        <v>6.340034562596332E-2</v>
      </c>
      <c r="E26" s="18">
        <f t="shared" si="14"/>
        <v>6.7214682095478526E-2</v>
      </c>
      <c r="F26" s="18">
        <f t="shared" si="14"/>
        <v>7.0250829730836517E-2</v>
      </c>
      <c r="G26" s="18">
        <f t="shared" si="14"/>
        <v>7.3295989894492708E-2</v>
      </c>
      <c r="H26" s="18">
        <f t="shared" si="14"/>
        <v>7.5736929419121662E-2</v>
      </c>
      <c r="I26" s="18">
        <f t="shared" si="14"/>
        <v>7.7447885728494661E-2</v>
      </c>
      <c r="J26" s="18">
        <f t="shared" si="14"/>
        <v>8.1430126022396188E-2</v>
      </c>
      <c r="K26" s="18">
        <f t="shared" si="14"/>
        <v>8.4772873814061914E-2</v>
      </c>
      <c r="L26" s="18">
        <f t="shared" ref="L26:Q26" si="15">L18/L22</f>
        <v>8.8465701226329865E-2</v>
      </c>
      <c r="M26" s="18">
        <f t="shared" si="15"/>
        <v>9.1008093547955263E-2</v>
      </c>
      <c r="N26" s="18">
        <f t="shared" si="15"/>
        <v>9.4378696620929306E-2</v>
      </c>
      <c r="O26" s="18">
        <f t="shared" si="15"/>
        <v>9.541452217420153E-2</v>
      </c>
      <c r="P26" s="18">
        <f t="shared" si="15"/>
        <v>9.4954788929190917E-2</v>
      </c>
      <c r="Q26" s="18">
        <f t="shared" si="15"/>
        <v>9.4879811874871475E-2</v>
      </c>
      <c r="R26" s="18">
        <f t="shared" ref="R26:S26" si="16">R18/R22</f>
        <v>9.4462365404714699E-2</v>
      </c>
      <c r="S26" s="18">
        <f t="shared" si="16"/>
        <v>9.4143463242009534E-2</v>
      </c>
      <c r="T26" s="18">
        <f t="shared" ref="T26" si="17">T18/T22</f>
        <v>9.7289179135081741E-2</v>
      </c>
    </row>
    <row r="27" spans="1:21" ht="52" thickBot="1" x14ac:dyDescent="0.25">
      <c r="A27" s="15" t="s">
        <v>25</v>
      </c>
      <c r="B27" s="18"/>
      <c r="C27" s="18">
        <f t="shared" ref="C27:K27" si="18">(C26-B26)</f>
        <v>4.2851633041578949E-3</v>
      </c>
      <c r="D27" s="18">
        <f t="shared" si="18"/>
        <v>4.6322073371260694E-3</v>
      </c>
      <c r="E27" s="18">
        <f t="shared" si="18"/>
        <v>3.814336469515206E-3</v>
      </c>
      <c r="F27" s="18">
        <f t="shared" si="18"/>
        <v>3.0361476353579914E-3</v>
      </c>
      <c r="G27" s="18">
        <f t="shared" si="18"/>
        <v>3.0451601636561909E-3</v>
      </c>
      <c r="H27" s="18">
        <f t="shared" si="18"/>
        <v>2.4409395246289545E-3</v>
      </c>
      <c r="I27" s="18">
        <f t="shared" si="18"/>
        <v>1.710956309372999E-3</v>
      </c>
      <c r="J27" s="18">
        <f t="shared" si="18"/>
        <v>3.9822402939015261E-3</v>
      </c>
      <c r="K27" s="18">
        <f t="shared" si="18"/>
        <v>3.3427477916657261E-3</v>
      </c>
      <c r="L27" s="18">
        <f t="shared" ref="L27:T27" si="19">(L26-K26)</f>
        <v>3.6928274122679516E-3</v>
      </c>
      <c r="M27" s="18">
        <f t="shared" si="19"/>
        <v>2.5423923216253974E-3</v>
      </c>
      <c r="N27" s="18">
        <f t="shared" si="19"/>
        <v>3.3706030729740433E-3</v>
      </c>
      <c r="O27" s="18">
        <f t="shared" si="19"/>
        <v>1.0358255532722238E-3</v>
      </c>
      <c r="P27" s="18">
        <f t="shared" si="19"/>
        <v>-4.5973324501061286E-4</v>
      </c>
      <c r="Q27" s="18">
        <f t="shared" si="19"/>
        <v>-7.4977054319441683E-5</v>
      </c>
      <c r="R27" s="18">
        <f t="shared" si="19"/>
        <v>-4.1744647015677649E-4</v>
      </c>
      <c r="S27" s="18">
        <f t="shared" si="19"/>
        <v>-3.1890216270516469E-4</v>
      </c>
      <c r="T27" s="18">
        <f t="shared" si="19"/>
        <v>3.1457158930722068E-3</v>
      </c>
    </row>
    <row r="28" spans="1:21" ht="52" thickBot="1" x14ac:dyDescent="0.25">
      <c r="A28" s="15" t="s">
        <v>26</v>
      </c>
      <c r="B28" s="18"/>
      <c r="C28" s="18"/>
      <c r="D28" s="18"/>
      <c r="E28" s="18"/>
      <c r="F28" s="18"/>
      <c r="G28" s="18">
        <f t="shared" ref="G28:T28" si="20">G26-B26</f>
        <v>1.8813014909813353E-2</v>
      </c>
      <c r="H28" s="18">
        <f t="shared" si="20"/>
        <v>1.6968791130284412E-2</v>
      </c>
      <c r="I28" s="18">
        <f t="shared" si="20"/>
        <v>1.4047540102531342E-2</v>
      </c>
      <c r="J28" s="18">
        <f t="shared" si="20"/>
        <v>1.4215443926917662E-2</v>
      </c>
      <c r="K28" s="18">
        <f t="shared" si="20"/>
        <v>1.4522044083225397E-2</v>
      </c>
      <c r="L28" s="18">
        <f t="shared" si="20"/>
        <v>1.5169711331837157E-2</v>
      </c>
      <c r="M28" s="18">
        <f t="shared" si="20"/>
        <v>1.52711641288336E-2</v>
      </c>
      <c r="N28" s="18">
        <f t="shared" si="20"/>
        <v>1.6930810892434645E-2</v>
      </c>
      <c r="O28" s="18">
        <f t="shared" si="20"/>
        <v>1.3984396151805342E-2</v>
      </c>
      <c r="P28" s="18">
        <f t="shared" si="20"/>
        <v>1.0181915115129003E-2</v>
      </c>
      <c r="Q28" s="18">
        <f t="shared" si="20"/>
        <v>6.4141106485416099E-3</v>
      </c>
      <c r="R28" s="18">
        <f t="shared" si="20"/>
        <v>3.454271856759436E-3</v>
      </c>
      <c r="S28" s="18">
        <f t="shared" si="20"/>
        <v>-2.3523337891977192E-4</v>
      </c>
      <c r="T28" s="18">
        <f t="shared" si="20"/>
        <v>1.8746569608802111E-3</v>
      </c>
    </row>
    <row r="29" spans="1:21" ht="52" thickBot="1" x14ac:dyDescent="0.25">
      <c r="A29" s="15" t="s">
        <v>27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>
        <f t="shared" ref="L29:T29" si="21">L26-B26</f>
        <v>3.398272624165051E-2</v>
      </c>
      <c r="M29" s="18">
        <f t="shared" si="21"/>
        <v>3.2239955259118012E-2</v>
      </c>
      <c r="N29" s="18">
        <f t="shared" si="21"/>
        <v>3.0978350994965986E-2</v>
      </c>
      <c r="O29" s="18">
        <f t="shared" si="21"/>
        <v>2.8199840078723004E-2</v>
      </c>
      <c r="P29" s="18">
        <f t="shared" si="21"/>
        <v>2.47039591983544E-2</v>
      </c>
      <c r="Q29" s="18">
        <f t="shared" si="21"/>
        <v>2.1583821980378767E-2</v>
      </c>
      <c r="R29" s="18">
        <f t="shared" si="21"/>
        <v>1.8725435985593036E-2</v>
      </c>
      <c r="S29" s="18">
        <f t="shared" si="21"/>
        <v>1.6695577513514873E-2</v>
      </c>
      <c r="T29" s="18">
        <f t="shared" si="21"/>
        <v>1.5859053112685553E-2</v>
      </c>
    </row>
    <row r="30" spans="1:21" ht="16" x14ac:dyDescent="0.2">
      <c r="A30" s="5" t="s">
        <v>103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21" ht="16" x14ac:dyDescent="0.2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21" ht="16" x14ac:dyDescent="0.2">
      <c r="A32" s="5" t="s">
        <v>95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29" ht="17" thickBot="1" x14ac:dyDescent="0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29" ht="35" thickBot="1" x14ac:dyDescent="0.25">
      <c r="A34" s="21" t="s">
        <v>28</v>
      </c>
      <c r="B34" s="10"/>
      <c r="C34" s="10" t="s">
        <v>29</v>
      </c>
      <c r="D34" s="10" t="s">
        <v>30</v>
      </c>
      <c r="E34" s="10" t="s">
        <v>31</v>
      </c>
      <c r="F34" s="10" t="s">
        <v>32</v>
      </c>
      <c r="G34" s="10" t="s">
        <v>33</v>
      </c>
      <c r="H34" s="10" t="s">
        <v>34</v>
      </c>
      <c r="I34" s="10" t="s">
        <v>35</v>
      </c>
      <c r="J34" s="10" t="s">
        <v>36</v>
      </c>
      <c r="K34" s="10" t="s">
        <v>37</v>
      </c>
      <c r="L34" s="10" t="s">
        <v>38</v>
      </c>
      <c r="M34" s="10" t="s">
        <v>79</v>
      </c>
      <c r="N34" s="10" t="s">
        <v>82</v>
      </c>
      <c r="O34" s="10" t="s">
        <v>83</v>
      </c>
      <c r="P34" s="10" t="s">
        <v>85</v>
      </c>
      <c r="Q34" s="10" t="s">
        <v>87</v>
      </c>
      <c r="R34" s="10" t="s">
        <v>90</v>
      </c>
      <c r="S34" s="10" t="s">
        <v>92</v>
      </c>
      <c r="T34" s="10" t="s">
        <v>100</v>
      </c>
      <c r="U34" s="10" t="s">
        <v>39</v>
      </c>
      <c r="V34" s="80"/>
      <c r="W34" s="80"/>
      <c r="X34" s="80"/>
      <c r="Y34" s="80"/>
      <c r="Z34" s="83" t="s">
        <v>40</v>
      </c>
      <c r="AA34" s="83"/>
      <c r="AB34" s="83"/>
      <c r="AC34" s="83"/>
    </row>
    <row r="35" spans="1:29" ht="18" thickBot="1" x14ac:dyDescent="0.25">
      <c r="A35" s="22" t="s">
        <v>41</v>
      </c>
      <c r="B35" s="23"/>
      <c r="C35" s="23">
        <f t="shared" ref="C35:H35" si="22">-C4</f>
        <v>-3802</v>
      </c>
      <c r="D35" s="23">
        <f t="shared" si="22"/>
        <v>-4004</v>
      </c>
      <c r="E35" s="23">
        <f t="shared" si="22"/>
        <v>-4100</v>
      </c>
      <c r="F35" s="23">
        <f t="shared" si="22"/>
        <v>-4048</v>
      </c>
      <c r="G35" s="23">
        <f>-G4</f>
        <v>-4094</v>
      </c>
      <c r="H35" s="23">
        <f t="shared" si="22"/>
        <v>-4145</v>
      </c>
      <c r="I35" s="58">
        <f t="shared" ref="I35:R35" si="23">((-I4)*-1)*-1</f>
        <v>-4040</v>
      </c>
      <c r="J35" s="58">
        <f t="shared" si="23"/>
        <v>-4559</v>
      </c>
      <c r="K35" s="58">
        <f t="shared" si="23"/>
        <v>-4657</v>
      </c>
      <c r="L35" s="58">
        <f t="shared" si="23"/>
        <v>-4781</v>
      </c>
      <c r="M35" s="58">
        <f t="shared" si="23"/>
        <v>-4720</v>
      </c>
      <c r="N35" s="58">
        <f t="shared" si="23"/>
        <v>-4833</v>
      </c>
      <c r="O35" s="58">
        <f t="shared" si="23"/>
        <v>-4772</v>
      </c>
      <c r="P35" s="58">
        <f t="shared" si="23"/>
        <v>-4513</v>
      </c>
      <c r="Q35" s="58">
        <f t="shared" si="23"/>
        <v>-4437</v>
      </c>
      <c r="R35" s="58">
        <f t="shared" si="23"/>
        <v>-4554</v>
      </c>
      <c r="S35" s="58">
        <f t="shared" ref="S35:T35" si="24">((-S4)*-1)*-1</f>
        <v>-4318</v>
      </c>
      <c r="T35" s="75">
        <f t="shared" si="24"/>
        <v>-4264</v>
      </c>
      <c r="U35" s="66">
        <f t="shared" ref="U35:U49" si="25">AVERAGE(C35:S35)</f>
        <v>-4375.1176470588234</v>
      </c>
      <c r="V35" s="81"/>
      <c r="W35" s="81"/>
      <c r="X35" s="81"/>
      <c r="Y35" s="81"/>
      <c r="Z35" s="84" t="s">
        <v>42</v>
      </c>
      <c r="AA35" s="84"/>
      <c r="AB35" s="84"/>
      <c r="AC35" s="84"/>
    </row>
    <row r="36" spans="1:29" ht="18" thickBot="1" x14ac:dyDescent="0.25">
      <c r="A36" s="22" t="s">
        <v>43</v>
      </c>
      <c r="B36" s="12"/>
      <c r="C36" s="23">
        <f t="shared" ref="C36:C47" si="26">B4-C5</f>
        <v>-173</v>
      </c>
      <c r="D36" s="23">
        <f t="shared" ref="D36:H46" si="27">C4-D5</f>
        <v>-304</v>
      </c>
      <c r="E36" s="23">
        <f t="shared" si="27"/>
        <v>-26</v>
      </c>
      <c r="F36" s="23">
        <f t="shared" si="27"/>
        <v>-74</v>
      </c>
      <c r="G36" s="23">
        <f t="shared" si="27"/>
        <v>-60</v>
      </c>
      <c r="H36" s="23">
        <f>G4-H5</f>
        <v>-147</v>
      </c>
      <c r="I36" s="58">
        <f t="shared" ref="I36:R36" si="28">((H4-I5)*-1)*-1</f>
        <v>-129</v>
      </c>
      <c r="J36" s="58">
        <f t="shared" si="28"/>
        <v>-257</v>
      </c>
      <c r="K36" s="58">
        <f t="shared" si="28"/>
        <v>-48</v>
      </c>
      <c r="L36" s="58">
        <f t="shared" si="28"/>
        <v>-97</v>
      </c>
      <c r="M36" s="58">
        <f t="shared" si="28"/>
        <v>-133</v>
      </c>
      <c r="N36" s="58">
        <f t="shared" si="28"/>
        <v>-269</v>
      </c>
      <c r="O36" s="58">
        <f t="shared" si="28"/>
        <v>-104</v>
      </c>
      <c r="P36" s="58">
        <f t="shared" si="28"/>
        <v>-11</v>
      </c>
      <c r="Q36" s="58">
        <f t="shared" si="28"/>
        <v>-135</v>
      </c>
      <c r="R36" s="58">
        <f t="shared" si="28"/>
        <v>-186</v>
      </c>
      <c r="S36" s="58">
        <f t="shared" ref="S36:T36" si="29">((R4-S5)*-1)*-1</f>
        <v>-24</v>
      </c>
      <c r="T36" s="75">
        <f t="shared" si="29"/>
        <v>-252</v>
      </c>
      <c r="U36" s="66">
        <f t="shared" si="25"/>
        <v>-128.05882352941177</v>
      </c>
      <c r="V36" s="81"/>
      <c r="W36" s="81"/>
      <c r="X36" s="81"/>
      <c r="Y36" s="81"/>
      <c r="Z36" s="85" t="s">
        <v>44</v>
      </c>
      <c r="AA36" s="85"/>
      <c r="AB36" s="85"/>
      <c r="AC36" s="85"/>
    </row>
    <row r="37" spans="1:29" ht="18" thickBot="1" x14ac:dyDescent="0.25">
      <c r="A37" s="22" t="s">
        <v>45</v>
      </c>
      <c r="B37" s="12"/>
      <c r="C37" s="23">
        <f t="shared" si="26"/>
        <v>236</v>
      </c>
      <c r="D37" s="23">
        <f t="shared" si="27"/>
        <v>168</v>
      </c>
      <c r="E37" s="23">
        <f t="shared" si="27"/>
        <v>310</v>
      </c>
      <c r="F37" s="23">
        <f t="shared" si="27"/>
        <v>268</v>
      </c>
      <c r="G37" s="23">
        <f t="shared" si="27"/>
        <v>297</v>
      </c>
      <c r="H37" s="23">
        <f t="shared" si="27"/>
        <v>210</v>
      </c>
      <c r="I37" s="58">
        <f t="shared" ref="I37:R37" si="30">((H5-I6)*-1)*-1</f>
        <v>291</v>
      </c>
      <c r="J37" s="58">
        <f t="shared" si="30"/>
        <v>228</v>
      </c>
      <c r="K37" s="58">
        <f t="shared" si="30"/>
        <v>275</v>
      </c>
      <c r="L37" s="58">
        <f t="shared" si="30"/>
        <v>254</v>
      </c>
      <c r="M37" s="58">
        <f t="shared" si="30"/>
        <v>298</v>
      </c>
      <c r="N37" s="58">
        <f t="shared" si="30"/>
        <v>227</v>
      </c>
      <c r="O37" s="58">
        <f t="shared" si="30"/>
        <v>250</v>
      </c>
      <c r="P37" s="58">
        <f t="shared" si="30"/>
        <v>219</v>
      </c>
      <c r="Q37" s="58">
        <f t="shared" si="30"/>
        <v>231</v>
      </c>
      <c r="R37" s="58">
        <f t="shared" si="30"/>
        <v>175</v>
      </c>
      <c r="S37" s="58">
        <f t="shared" ref="S37:T37" si="31">((R5-S6)*-1)*-1</f>
        <v>316</v>
      </c>
      <c r="T37" s="75">
        <f t="shared" si="31"/>
        <v>278</v>
      </c>
      <c r="U37" s="66">
        <f t="shared" si="25"/>
        <v>250.1764705882353</v>
      </c>
      <c r="V37" s="81"/>
      <c r="W37" s="81"/>
      <c r="X37" s="81"/>
      <c r="Y37" s="81"/>
      <c r="Z37" s="86" t="s">
        <v>46</v>
      </c>
      <c r="AA37" s="86"/>
      <c r="AB37" s="86"/>
      <c r="AC37" s="86"/>
    </row>
    <row r="38" spans="1:29" ht="18" thickBot="1" x14ac:dyDescent="0.25">
      <c r="A38" s="22" t="s">
        <v>47</v>
      </c>
      <c r="B38" s="12"/>
      <c r="C38" s="23">
        <f t="shared" si="26"/>
        <v>182</v>
      </c>
      <c r="D38" s="23">
        <f t="shared" si="27"/>
        <v>156</v>
      </c>
      <c r="E38" s="23">
        <f t="shared" si="27"/>
        <v>231</v>
      </c>
      <c r="F38" s="23">
        <f t="shared" si="27"/>
        <v>245</v>
      </c>
      <c r="G38" s="23">
        <f t="shared" si="27"/>
        <v>162</v>
      </c>
      <c r="H38" s="23">
        <f t="shared" si="27"/>
        <v>151</v>
      </c>
      <c r="I38" s="58">
        <f t="shared" ref="I38:R38" si="32">((H6-I7)*-1)*-1</f>
        <v>197</v>
      </c>
      <c r="J38" s="58">
        <f t="shared" si="32"/>
        <v>162</v>
      </c>
      <c r="K38" s="58">
        <f t="shared" si="32"/>
        <v>263</v>
      </c>
      <c r="L38" s="58">
        <f t="shared" si="32"/>
        <v>207</v>
      </c>
      <c r="M38" s="58">
        <f t="shared" si="32"/>
        <v>215</v>
      </c>
      <c r="N38" s="58">
        <f t="shared" si="32"/>
        <v>199</v>
      </c>
      <c r="O38" s="58">
        <f t="shared" si="32"/>
        <v>205</v>
      </c>
      <c r="P38" s="58">
        <f t="shared" si="32"/>
        <v>241</v>
      </c>
      <c r="Q38" s="58">
        <f t="shared" si="32"/>
        <v>277</v>
      </c>
      <c r="R38" s="58">
        <f t="shared" si="32"/>
        <v>225</v>
      </c>
      <c r="S38" s="58">
        <f t="shared" ref="S38:T38" si="33">((R6-S7)*-1)*-1</f>
        <v>274</v>
      </c>
      <c r="T38" s="75">
        <f t="shared" si="33"/>
        <v>117</v>
      </c>
      <c r="U38" s="66">
        <f t="shared" si="25"/>
        <v>211.29411764705881</v>
      </c>
      <c r="V38" s="81"/>
      <c r="W38" s="81"/>
      <c r="X38" s="81"/>
      <c r="Y38" s="81"/>
      <c r="Z38" s="87" t="s">
        <v>48</v>
      </c>
      <c r="AA38" s="87"/>
      <c r="AB38" s="87"/>
      <c r="AC38" s="87"/>
    </row>
    <row r="39" spans="1:29" ht="18" thickBot="1" x14ac:dyDescent="0.25">
      <c r="A39" s="22" t="s">
        <v>49</v>
      </c>
      <c r="B39" s="12"/>
      <c r="C39" s="23">
        <f t="shared" si="26"/>
        <v>191</v>
      </c>
      <c r="D39" s="23">
        <f t="shared" si="27"/>
        <v>174</v>
      </c>
      <c r="E39" s="23">
        <f t="shared" si="27"/>
        <v>274</v>
      </c>
      <c r="F39" s="23">
        <f t="shared" si="27"/>
        <v>193</v>
      </c>
      <c r="G39" s="23">
        <f t="shared" si="27"/>
        <v>193</v>
      </c>
      <c r="H39" s="23">
        <f t="shared" si="27"/>
        <v>131</v>
      </c>
      <c r="I39" s="58">
        <f t="shared" ref="I39:R39" si="34">((H7-I8)*-1)*-1</f>
        <v>177</v>
      </c>
      <c r="J39" s="58">
        <f t="shared" si="34"/>
        <v>147</v>
      </c>
      <c r="K39" s="58">
        <f t="shared" si="34"/>
        <v>139</v>
      </c>
      <c r="L39" s="58">
        <f t="shared" si="34"/>
        <v>109</v>
      </c>
      <c r="M39" s="58">
        <f t="shared" si="34"/>
        <v>220</v>
      </c>
      <c r="N39" s="58">
        <f t="shared" si="34"/>
        <v>82</v>
      </c>
      <c r="O39" s="58">
        <f t="shared" si="34"/>
        <v>109</v>
      </c>
      <c r="P39" s="58">
        <f t="shared" si="34"/>
        <v>151</v>
      </c>
      <c r="Q39" s="58">
        <f t="shared" si="34"/>
        <v>117</v>
      </c>
      <c r="R39" s="58">
        <f t="shared" si="34"/>
        <v>146</v>
      </c>
      <c r="S39" s="58">
        <f t="shared" ref="S39:T39" si="35">((R7-S8)*-1)*-1</f>
        <v>226</v>
      </c>
      <c r="T39" s="75">
        <f t="shared" si="35"/>
        <v>102</v>
      </c>
      <c r="U39" s="66">
        <f t="shared" si="25"/>
        <v>163.47058823529412</v>
      </c>
      <c r="V39" s="82"/>
      <c r="W39" s="82"/>
      <c r="X39" s="82"/>
      <c r="Y39" s="82"/>
      <c r="Z39" s="82" t="s">
        <v>50</v>
      </c>
      <c r="AA39" s="82"/>
      <c r="AB39" s="82"/>
      <c r="AC39" s="82"/>
    </row>
    <row r="40" spans="1:29" ht="18" thickBot="1" x14ac:dyDescent="0.25">
      <c r="A40" s="22" t="s">
        <v>51</v>
      </c>
      <c r="B40" s="12"/>
      <c r="C40" s="23">
        <f t="shared" si="26"/>
        <v>-26</v>
      </c>
      <c r="D40" s="23">
        <f t="shared" si="27"/>
        <v>-68</v>
      </c>
      <c r="E40" s="23">
        <f t="shared" si="27"/>
        <v>46</v>
      </c>
      <c r="F40" s="23">
        <f t="shared" si="27"/>
        <v>23</v>
      </c>
      <c r="G40" s="23">
        <f t="shared" si="27"/>
        <v>68</v>
      </c>
      <c r="H40" s="23">
        <f t="shared" si="27"/>
        <v>74</v>
      </c>
      <c r="I40" s="58">
        <f t="shared" ref="I40:R40" si="36">((H8-I9)*-1)*-1</f>
        <v>79</v>
      </c>
      <c r="J40" s="58">
        <f t="shared" si="36"/>
        <v>36</v>
      </c>
      <c r="K40" s="58">
        <f t="shared" si="36"/>
        <v>44</v>
      </c>
      <c r="L40" s="58">
        <f t="shared" si="36"/>
        <v>53</v>
      </c>
      <c r="M40" s="58">
        <f t="shared" si="36"/>
        <v>33</v>
      </c>
      <c r="N40" s="58">
        <f t="shared" si="36"/>
        <v>4</v>
      </c>
      <c r="O40" s="58">
        <f t="shared" si="36"/>
        <v>45</v>
      </c>
      <c r="P40" s="58">
        <f t="shared" si="36"/>
        <v>92</v>
      </c>
      <c r="Q40" s="58">
        <f t="shared" si="36"/>
        <v>102</v>
      </c>
      <c r="R40" s="58">
        <f t="shared" si="36"/>
        <v>80</v>
      </c>
      <c r="S40" s="58">
        <f t="shared" ref="S40:T40" si="37">((R8-S9)*-1)*-1</f>
        <v>178</v>
      </c>
      <c r="T40" s="75">
        <f t="shared" si="37"/>
        <v>-10</v>
      </c>
      <c r="U40" s="66">
        <f t="shared" si="25"/>
        <v>50.764705882352942</v>
      </c>
      <c r="V40" s="82"/>
      <c r="W40" s="82"/>
      <c r="X40" s="82"/>
      <c r="Y40" s="82"/>
      <c r="Z40" s="82"/>
      <c r="AA40" s="82"/>
      <c r="AB40" s="82"/>
      <c r="AC40" s="82"/>
    </row>
    <row r="41" spans="1:29" ht="18" thickBot="1" x14ac:dyDescent="0.25">
      <c r="A41" s="22" t="s">
        <v>52</v>
      </c>
      <c r="B41" s="12"/>
      <c r="C41" s="23">
        <f t="shared" si="26"/>
        <v>-1392</v>
      </c>
      <c r="D41" s="23">
        <f t="shared" si="27"/>
        <v>-1396</v>
      </c>
      <c r="E41" s="23">
        <f t="shared" si="27"/>
        <v>-1345</v>
      </c>
      <c r="F41" s="23">
        <f t="shared" si="27"/>
        <v>-1502</v>
      </c>
      <c r="G41" s="23">
        <f t="shared" si="27"/>
        <v>-1357</v>
      </c>
      <c r="H41" s="23">
        <f t="shared" si="27"/>
        <v>-1286</v>
      </c>
      <c r="I41" s="58">
        <f t="shared" ref="I41:R41" si="38">((H9-I10)*-1)*-1</f>
        <v>-1158</v>
      </c>
      <c r="J41" s="58">
        <f t="shared" si="38"/>
        <v>-1280</v>
      </c>
      <c r="K41" s="58">
        <f t="shared" si="38"/>
        <v>-1340</v>
      </c>
      <c r="L41" s="58">
        <f t="shared" si="38"/>
        <v>-1402</v>
      </c>
      <c r="M41" s="58">
        <f t="shared" si="38"/>
        <v>-1210</v>
      </c>
      <c r="N41" s="58">
        <f t="shared" si="38"/>
        <v>-1390</v>
      </c>
      <c r="O41" s="58">
        <f t="shared" si="38"/>
        <v>-1355</v>
      </c>
      <c r="P41" s="58">
        <f t="shared" si="38"/>
        <v>-1272</v>
      </c>
      <c r="Q41" s="58">
        <f t="shared" si="38"/>
        <v>-1285</v>
      </c>
      <c r="R41" s="58">
        <f t="shared" si="38"/>
        <v>-1269</v>
      </c>
      <c r="S41" s="58">
        <f t="shared" ref="S41:T41" si="39">((R9-S10)*-1)*-1</f>
        <v>-1088</v>
      </c>
      <c r="T41" s="75">
        <f t="shared" si="39"/>
        <v>-1262</v>
      </c>
      <c r="U41" s="66">
        <f t="shared" si="25"/>
        <v>-1313.3529411764705</v>
      </c>
      <c r="V41" s="82"/>
      <c r="W41" s="82"/>
      <c r="X41" s="82"/>
      <c r="Y41" s="82"/>
      <c r="Z41" s="82"/>
      <c r="AA41" s="82"/>
      <c r="AB41" s="82"/>
      <c r="AC41" s="82"/>
    </row>
    <row r="42" spans="1:29" ht="18" thickBot="1" x14ac:dyDescent="0.25">
      <c r="A42" s="22" t="s">
        <v>53</v>
      </c>
      <c r="B42" s="12"/>
      <c r="C42" s="23">
        <f t="shared" si="26"/>
        <v>195</v>
      </c>
      <c r="D42" s="23">
        <f t="shared" si="27"/>
        <v>229</v>
      </c>
      <c r="E42" s="23">
        <f t="shared" si="27"/>
        <v>308</v>
      </c>
      <c r="F42" s="23">
        <f t="shared" si="27"/>
        <v>172</v>
      </c>
      <c r="G42" s="23">
        <f t="shared" si="27"/>
        <v>368</v>
      </c>
      <c r="H42" s="23">
        <f t="shared" si="27"/>
        <v>184</v>
      </c>
      <c r="I42" s="58">
        <f t="shared" ref="I42:R42" si="40">((H10-I11)*-1)*-1</f>
        <v>245</v>
      </c>
      <c r="J42" s="58">
        <f t="shared" si="40"/>
        <v>129</v>
      </c>
      <c r="K42" s="58">
        <f t="shared" si="40"/>
        <v>198</v>
      </c>
      <c r="L42" s="58">
        <f t="shared" si="40"/>
        <v>198</v>
      </c>
      <c r="M42" s="58">
        <f t="shared" si="40"/>
        <v>267</v>
      </c>
      <c r="N42" s="58">
        <f t="shared" si="40"/>
        <v>105</v>
      </c>
      <c r="O42" s="58">
        <f t="shared" si="40"/>
        <v>221</v>
      </c>
      <c r="P42" s="58">
        <f t="shared" si="40"/>
        <v>202</v>
      </c>
      <c r="Q42" s="58">
        <f t="shared" si="40"/>
        <v>201</v>
      </c>
      <c r="R42" s="58">
        <f t="shared" si="40"/>
        <v>239</v>
      </c>
      <c r="S42" s="58">
        <f t="shared" ref="S42:T42" si="41">((R10-S11)*-1)*-1</f>
        <v>310</v>
      </c>
      <c r="T42" s="75">
        <f t="shared" si="41"/>
        <v>203</v>
      </c>
      <c r="U42" s="66">
        <f t="shared" si="25"/>
        <v>221.8235294117647</v>
      </c>
    </row>
    <row r="43" spans="1:29" ht="18" thickBot="1" x14ac:dyDescent="0.25">
      <c r="A43" s="22" t="s">
        <v>54</v>
      </c>
      <c r="B43" s="12"/>
      <c r="C43" s="23">
        <f t="shared" si="26"/>
        <v>338</v>
      </c>
      <c r="D43" s="23">
        <f t="shared" si="27"/>
        <v>344</v>
      </c>
      <c r="E43" s="23">
        <f t="shared" si="27"/>
        <v>426</v>
      </c>
      <c r="F43" s="23">
        <f t="shared" si="27"/>
        <v>618</v>
      </c>
      <c r="G43" s="23">
        <f t="shared" si="27"/>
        <v>588</v>
      </c>
      <c r="H43" s="23">
        <f t="shared" si="27"/>
        <v>562</v>
      </c>
      <c r="I43" s="71">
        <f t="shared" ref="I43:R43" si="42">((H11-I12)*-1)*-1</f>
        <v>575</v>
      </c>
      <c r="J43" s="71">
        <f t="shared" si="42"/>
        <v>715</v>
      </c>
      <c r="K43" s="71">
        <f t="shared" si="42"/>
        <v>648</v>
      </c>
      <c r="L43" s="71">
        <f t="shared" si="42"/>
        <v>640</v>
      </c>
      <c r="M43" s="71">
        <f t="shared" si="42"/>
        <v>814</v>
      </c>
      <c r="N43" s="71">
        <f t="shared" si="42"/>
        <v>689</v>
      </c>
      <c r="O43" s="71">
        <f t="shared" si="42"/>
        <v>654</v>
      </c>
      <c r="P43" s="71">
        <f t="shared" si="42"/>
        <v>688</v>
      </c>
      <c r="Q43" s="71">
        <f t="shared" si="42"/>
        <v>620</v>
      </c>
      <c r="R43" s="71">
        <f t="shared" si="42"/>
        <v>648</v>
      </c>
      <c r="S43" s="71">
        <f t="shared" ref="S43:T43" si="43">((R11-S12)*-1)*-1</f>
        <v>786</v>
      </c>
      <c r="T43" s="75">
        <f t="shared" si="43"/>
        <v>876</v>
      </c>
      <c r="U43" s="66">
        <f t="shared" si="25"/>
        <v>609</v>
      </c>
    </row>
    <row r="44" spans="1:29" ht="18" thickBot="1" x14ac:dyDescent="0.25">
      <c r="A44" s="22" t="s">
        <v>55</v>
      </c>
      <c r="B44" s="12"/>
      <c r="C44" s="23">
        <f t="shared" si="26"/>
        <v>313</v>
      </c>
      <c r="D44" s="23">
        <f t="shared" si="27"/>
        <v>319</v>
      </c>
      <c r="E44" s="23">
        <f t="shared" si="27"/>
        <v>255</v>
      </c>
      <c r="F44" s="23">
        <f t="shared" si="27"/>
        <v>418</v>
      </c>
      <c r="G44" s="23">
        <f t="shared" si="27"/>
        <v>266</v>
      </c>
      <c r="H44" s="23">
        <f t="shared" si="27"/>
        <v>332</v>
      </c>
      <c r="I44" s="72">
        <f t="shared" ref="I44:R44" si="44">((H12-I13)*-1)*-1</f>
        <v>345</v>
      </c>
      <c r="J44" s="72">
        <f t="shared" si="44"/>
        <v>391</v>
      </c>
      <c r="K44" s="72">
        <f t="shared" si="44"/>
        <v>335</v>
      </c>
      <c r="L44" s="58">
        <f t="shared" si="44"/>
        <v>294</v>
      </c>
      <c r="M44" s="71">
        <f t="shared" si="44"/>
        <v>384</v>
      </c>
      <c r="N44" s="72">
        <f t="shared" si="44"/>
        <v>333</v>
      </c>
      <c r="O44" s="71">
        <f t="shared" si="44"/>
        <v>382</v>
      </c>
      <c r="P44" s="71">
        <f t="shared" si="44"/>
        <v>481</v>
      </c>
      <c r="Q44" s="71">
        <f t="shared" si="44"/>
        <v>472</v>
      </c>
      <c r="R44" s="71">
        <f t="shared" si="44"/>
        <v>478</v>
      </c>
      <c r="S44" s="71">
        <f t="shared" ref="S44:T44" si="45">((R12-S13)*-1)*-1</f>
        <v>548</v>
      </c>
      <c r="T44" s="75">
        <f t="shared" si="45"/>
        <v>437</v>
      </c>
      <c r="U44" s="66">
        <f t="shared" si="25"/>
        <v>373.29411764705884</v>
      </c>
    </row>
    <row r="45" spans="1:29" ht="18" thickBot="1" x14ac:dyDescent="0.25">
      <c r="A45" s="22" t="s">
        <v>56</v>
      </c>
      <c r="B45" s="12"/>
      <c r="C45" s="23">
        <f t="shared" si="26"/>
        <v>225</v>
      </c>
      <c r="D45" s="23">
        <f t="shared" si="27"/>
        <v>270</v>
      </c>
      <c r="E45" s="23">
        <f t="shared" si="27"/>
        <v>264</v>
      </c>
      <c r="F45" s="23">
        <f t="shared" si="27"/>
        <v>363</v>
      </c>
      <c r="G45" s="23">
        <f t="shared" si="27"/>
        <v>243</v>
      </c>
      <c r="H45" s="23">
        <f t="shared" si="27"/>
        <v>371</v>
      </c>
      <c r="I45" s="58">
        <f t="shared" ref="I45:R45" si="46">((H13-I14)*-1)*-1</f>
        <v>302</v>
      </c>
      <c r="J45" s="72">
        <f t="shared" si="46"/>
        <v>355</v>
      </c>
      <c r="K45" s="58">
        <f t="shared" si="46"/>
        <v>277</v>
      </c>
      <c r="L45" s="58">
        <f t="shared" si="46"/>
        <v>256</v>
      </c>
      <c r="M45" s="72">
        <f t="shared" si="46"/>
        <v>322</v>
      </c>
      <c r="N45" s="58">
        <f t="shared" si="46"/>
        <v>312</v>
      </c>
      <c r="O45" s="58">
        <f t="shared" si="46"/>
        <v>305</v>
      </c>
      <c r="P45" s="72">
        <f t="shared" si="46"/>
        <v>363</v>
      </c>
      <c r="Q45" s="58">
        <f t="shared" si="46"/>
        <v>296</v>
      </c>
      <c r="R45" s="72">
        <f t="shared" si="46"/>
        <v>322</v>
      </c>
      <c r="S45" s="72">
        <f t="shared" ref="S45:T45" si="47">((R13-S14)*-1)*-1</f>
        <v>412</v>
      </c>
      <c r="T45" s="75">
        <f t="shared" si="47"/>
        <v>655</v>
      </c>
      <c r="U45" s="66">
        <f t="shared" si="25"/>
        <v>309.29411764705884</v>
      </c>
    </row>
    <row r="46" spans="1:29" ht="18" thickBot="1" x14ac:dyDescent="0.25">
      <c r="A46" s="22" t="s">
        <v>57</v>
      </c>
      <c r="B46" s="12"/>
      <c r="C46" s="23">
        <f t="shared" si="26"/>
        <v>185</v>
      </c>
      <c r="D46" s="23">
        <f t="shared" si="27"/>
        <v>233</v>
      </c>
      <c r="E46" s="23">
        <f t="shared" si="27"/>
        <v>222</v>
      </c>
      <c r="F46" s="23">
        <f t="shared" si="27"/>
        <v>233</v>
      </c>
      <c r="G46" s="23">
        <f t="shared" si="27"/>
        <v>159</v>
      </c>
      <c r="H46" s="23">
        <f t="shared" si="27"/>
        <v>168</v>
      </c>
      <c r="I46" s="58">
        <f t="shared" ref="I46:R46" si="48">((H14-I15)*-1)*-1</f>
        <v>201</v>
      </c>
      <c r="J46" s="58">
        <f t="shared" si="48"/>
        <v>207</v>
      </c>
      <c r="K46" s="58">
        <f t="shared" si="48"/>
        <v>173</v>
      </c>
      <c r="L46" s="58">
        <f t="shared" si="48"/>
        <v>223</v>
      </c>
      <c r="M46" s="58">
        <f t="shared" si="48"/>
        <v>210</v>
      </c>
      <c r="N46" s="58">
        <f t="shared" si="48"/>
        <v>187</v>
      </c>
      <c r="O46" s="58">
        <f t="shared" si="48"/>
        <v>222</v>
      </c>
      <c r="P46" s="58">
        <f t="shared" si="48"/>
        <v>218</v>
      </c>
      <c r="Q46" s="58">
        <f t="shared" si="48"/>
        <v>210</v>
      </c>
      <c r="R46" s="58">
        <f t="shared" si="48"/>
        <v>271</v>
      </c>
      <c r="S46" s="58">
        <f t="shared" ref="S46:T46" si="49">((R14-S15)*-1)*-1</f>
        <v>304</v>
      </c>
      <c r="T46" s="75">
        <f t="shared" si="49"/>
        <v>214</v>
      </c>
      <c r="U46" s="66">
        <f t="shared" si="25"/>
        <v>213.29411764705881</v>
      </c>
    </row>
    <row r="47" spans="1:29" ht="18" thickBot="1" x14ac:dyDescent="0.25">
      <c r="A47" s="22" t="s">
        <v>58</v>
      </c>
      <c r="B47" s="12"/>
      <c r="C47" s="23">
        <f t="shared" si="26"/>
        <v>191</v>
      </c>
      <c r="D47" s="23">
        <f t="shared" ref="D47:H47" si="50">C15-D16</f>
        <v>148</v>
      </c>
      <c r="E47" s="23">
        <f t="shared" si="50"/>
        <v>162</v>
      </c>
      <c r="F47" s="23">
        <f t="shared" si="50"/>
        <v>123</v>
      </c>
      <c r="G47" s="23">
        <f t="shared" si="50"/>
        <v>128</v>
      </c>
      <c r="H47" s="23">
        <f t="shared" si="50"/>
        <v>141</v>
      </c>
      <c r="I47" s="58">
        <f t="shared" ref="I47:R47" si="51">((H15-I16)*-1)*-1</f>
        <v>205</v>
      </c>
      <c r="J47" s="58">
        <f t="shared" si="51"/>
        <v>167</v>
      </c>
      <c r="K47" s="58">
        <f t="shared" si="51"/>
        <v>175</v>
      </c>
      <c r="L47" s="58">
        <f t="shared" si="51"/>
        <v>246</v>
      </c>
      <c r="M47" s="58">
        <f t="shared" si="51"/>
        <v>205</v>
      </c>
      <c r="N47" s="58">
        <f t="shared" si="51"/>
        <v>63</v>
      </c>
      <c r="O47" s="58">
        <f t="shared" si="51"/>
        <v>241</v>
      </c>
      <c r="P47" s="58">
        <f t="shared" si="51"/>
        <v>241</v>
      </c>
      <c r="Q47" s="58">
        <f t="shared" si="51"/>
        <v>156</v>
      </c>
      <c r="R47" s="58">
        <f t="shared" si="51"/>
        <v>172</v>
      </c>
      <c r="S47" s="58">
        <f t="shared" ref="S47:T47" si="52">((R15-S16)*-1)*-1</f>
        <v>157</v>
      </c>
      <c r="T47" s="75">
        <f t="shared" si="52"/>
        <v>185</v>
      </c>
      <c r="U47" s="66">
        <f t="shared" si="25"/>
        <v>171.8235294117647</v>
      </c>
    </row>
    <row r="48" spans="1:29" ht="18" thickBot="1" x14ac:dyDescent="0.25">
      <c r="A48" s="24" t="s">
        <v>59</v>
      </c>
      <c r="B48" s="25"/>
      <c r="C48" s="26" t="s">
        <v>21</v>
      </c>
      <c r="D48" s="26" t="s">
        <v>21</v>
      </c>
      <c r="E48" s="26" t="s">
        <v>21</v>
      </c>
      <c r="F48" s="26">
        <f t="shared" ref="F48:M48" si="53">B5-F9</f>
        <v>689</v>
      </c>
      <c r="G48" s="26">
        <f t="shared" si="53"/>
        <v>660</v>
      </c>
      <c r="H48" s="26">
        <f t="shared" si="53"/>
        <v>822</v>
      </c>
      <c r="I48" s="26">
        <f t="shared" si="53"/>
        <v>640</v>
      </c>
      <c r="J48" s="26">
        <f t="shared" si="53"/>
        <v>661</v>
      </c>
      <c r="K48" s="26">
        <f t="shared" si="53"/>
        <v>598</v>
      </c>
      <c r="L48" s="26">
        <f t="shared" si="53"/>
        <v>645</v>
      </c>
      <c r="M48" s="26">
        <f t="shared" si="53"/>
        <v>633</v>
      </c>
      <c r="N48" s="26">
        <f t="shared" ref="N48:T48" si="54">J5-N9</f>
        <v>706</v>
      </c>
      <c r="O48" s="26">
        <f t="shared" si="54"/>
        <v>596</v>
      </c>
      <c r="P48" s="26">
        <f t="shared" si="54"/>
        <v>698</v>
      </c>
      <c r="Q48" s="26">
        <f t="shared" si="54"/>
        <v>685</v>
      </c>
      <c r="R48" s="26">
        <f t="shared" si="54"/>
        <v>688</v>
      </c>
      <c r="S48" s="26">
        <f t="shared" si="54"/>
        <v>820</v>
      </c>
      <c r="T48" s="76">
        <f t="shared" si="54"/>
        <v>672</v>
      </c>
      <c r="U48" s="66">
        <f t="shared" si="25"/>
        <v>681.5</v>
      </c>
    </row>
    <row r="49" spans="1:29" ht="18" thickBot="1" x14ac:dyDescent="0.25">
      <c r="A49" s="24" t="s">
        <v>60</v>
      </c>
      <c r="B49" s="25"/>
      <c r="C49" s="26" t="s">
        <v>21</v>
      </c>
      <c r="D49" s="26" t="s">
        <v>21</v>
      </c>
      <c r="E49" s="26" t="s">
        <v>21</v>
      </c>
      <c r="F49" s="26" t="s">
        <v>21</v>
      </c>
      <c r="G49" s="26">
        <f t="shared" ref="G49:P49" si="55">B11-G16</f>
        <v>1282</v>
      </c>
      <c r="H49" s="26">
        <f t="shared" si="55"/>
        <v>1262</v>
      </c>
      <c r="I49" s="26">
        <f t="shared" si="55"/>
        <v>1460</v>
      </c>
      <c r="J49" s="26">
        <f t="shared" si="55"/>
        <v>1623</v>
      </c>
      <c r="K49" s="26">
        <f t="shared" si="55"/>
        <v>1604</v>
      </c>
      <c r="L49" s="26">
        <f t="shared" si="55"/>
        <v>1681</v>
      </c>
      <c r="M49" s="26">
        <f t="shared" si="55"/>
        <v>1671</v>
      </c>
      <c r="N49" s="26">
        <f t="shared" si="55"/>
        <v>1579</v>
      </c>
      <c r="O49" s="26">
        <f t="shared" si="55"/>
        <v>1692</v>
      </c>
      <c r="P49" s="26">
        <f t="shared" si="55"/>
        <v>1799</v>
      </c>
      <c r="Q49" s="26">
        <f>L11-Q16</f>
        <v>1826</v>
      </c>
      <c r="R49" s="26">
        <f>M11-R16</f>
        <v>1816</v>
      </c>
      <c r="S49" s="26">
        <f>N11-S16</f>
        <v>1859</v>
      </c>
      <c r="T49" s="76">
        <f>O11-T16</f>
        <v>1971</v>
      </c>
      <c r="U49" s="66">
        <f t="shared" si="25"/>
        <v>1627.2307692307693</v>
      </c>
    </row>
    <row r="50" spans="1:29" ht="16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29" ht="16" x14ac:dyDescent="0.2">
      <c r="A51" s="5" t="s">
        <v>96</v>
      </c>
      <c r="B51" s="4"/>
      <c r="C51" s="4"/>
      <c r="D51" s="4"/>
      <c r="E51" s="4"/>
      <c r="F51" s="4"/>
      <c r="G51" s="4"/>
      <c r="H51" s="4"/>
      <c r="I51" s="4"/>
      <c r="J51" s="4"/>
      <c r="K51" s="4"/>
      <c r="M51">
        <v>-1</v>
      </c>
    </row>
    <row r="52" spans="1:29" ht="17" thickBot="1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29" ht="35" thickBot="1" x14ac:dyDescent="0.25">
      <c r="A53" s="21" t="s">
        <v>28</v>
      </c>
      <c r="B53" s="10"/>
      <c r="C53" s="10" t="s">
        <v>29</v>
      </c>
      <c r="D53" s="10" t="s">
        <v>30</v>
      </c>
      <c r="E53" s="10" t="s">
        <v>31</v>
      </c>
      <c r="F53" s="10" t="s">
        <v>32</v>
      </c>
      <c r="G53" s="10" t="s">
        <v>33</v>
      </c>
      <c r="H53" s="10" t="s">
        <v>34</v>
      </c>
      <c r="I53" s="10" t="s">
        <v>35</v>
      </c>
      <c r="J53" s="10" t="s">
        <v>36</v>
      </c>
      <c r="K53" s="10" t="s">
        <v>37</v>
      </c>
      <c r="L53" s="10" t="s">
        <v>38</v>
      </c>
      <c r="M53" s="10" t="s">
        <v>79</v>
      </c>
      <c r="N53" s="10" t="s">
        <v>82</v>
      </c>
      <c r="O53" s="10" t="s">
        <v>83</v>
      </c>
      <c r="P53" s="10" t="s">
        <v>85</v>
      </c>
      <c r="Q53" s="10" t="s">
        <v>87</v>
      </c>
      <c r="R53" s="10" t="s">
        <v>90</v>
      </c>
      <c r="S53" s="10" t="s">
        <v>92</v>
      </c>
      <c r="T53" s="10" t="s">
        <v>100</v>
      </c>
      <c r="U53" s="10" t="s">
        <v>39</v>
      </c>
      <c r="V53" s="80"/>
      <c r="W53" s="80"/>
      <c r="X53" s="80"/>
      <c r="Y53" s="80"/>
      <c r="Z53" s="83" t="s">
        <v>40</v>
      </c>
      <c r="AA53" s="83"/>
      <c r="AB53" s="83"/>
      <c r="AC53" s="83"/>
    </row>
    <row r="54" spans="1:29" ht="18" thickBot="1" x14ac:dyDescent="0.25">
      <c r="A54" s="22" t="s">
        <v>43</v>
      </c>
      <c r="B54" s="12" t="s">
        <v>21</v>
      </c>
      <c r="C54" s="27">
        <f t="shared" ref="C54:M65" si="56">(B4-C5)/B4</f>
        <v>-4.7462277091906722E-2</v>
      </c>
      <c r="D54" s="27">
        <f t="shared" si="56"/>
        <v>-7.995791688584955E-2</v>
      </c>
      <c r="E54" s="27">
        <f t="shared" si="56"/>
        <v>-6.4935064935064939E-3</v>
      </c>
      <c r="F54" s="27">
        <f t="shared" si="56"/>
        <v>-1.8048780487804877E-2</v>
      </c>
      <c r="G54" s="27">
        <f t="shared" si="56"/>
        <v>-1.4822134387351778E-2</v>
      </c>
      <c r="H54" s="27">
        <f t="shared" si="56"/>
        <v>-3.590620420127015E-2</v>
      </c>
      <c r="I54" s="27">
        <f t="shared" si="56"/>
        <v>-3.1121833534378768E-2</v>
      </c>
      <c r="J54" s="27">
        <f t="shared" si="56"/>
        <v>-6.3613861386138615E-2</v>
      </c>
      <c r="K54" s="27">
        <f t="shared" si="56"/>
        <v>-1.0528624698398771E-2</v>
      </c>
      <c r="L54" s="27">
        <f t="shared" si="56"/>
        <v>-2.0828859780974877E-2</v>
      </c>
      <c r="M54" s="27">
        <f t="shared" si="56"/>
        <v>-2.7818448023426062E-2</v>
      </c>
      <c r="N54" s="27">
        <f t="shared" ref="N54:N65" si="57">(M4-N5)/M4</f>
        <v>-5.699152542372881E-2</v>
      </c>
      <c r="O54" s="27">
        <f t="shared" ref="O54:T65" si="58">(N4-O5)/N4</f>
        <v>-2.1518725429339955E-2</v>
      </c>
      <c r="P54" s="27">
        <f t="shared" si="58"/>
        <v>-2.3051131601005866E-3</v>
      </c>
      <c r="Q54" s="27">
        <f t="shared" si="58"/>
        <v>-2.9913582982495013E-2</v>
      </c>
      <c r="R54" s="27">
        <f t="shared" si="58"/>
        <v>-4.1920216362407031E-2</v>
      </c>
      <c r="S54" s="27">
        <f t="shared" si="58"/>
        <v>-5.270092226613966E-3</v>
      </c>
      <c r="T54" s="77">
        <f t="shared" si="58"/>
        <v>-5.8360352014821676E-2</v>
      </c>
      <c r="U54" s="27">
        <f t="shared" ref="U54:U69" si="59">AVERAGE(C54:S54)</f>
        <v>-3.0265982503276011E-2</v>
      </c>
      <c r="V54" s="81"/>
      <c r="W54" s="81"/>
      <c r="X54" s="81"/>
      <c r="Y54" s="81"/>
      <c r="Z54" s="84" t="s">
        <v>61</v>
      </c>
      <c r="AA54" s="84"/>
      <c r="AB54" s="84"/>
      <c r="AC54" s="84"/>
    </row>
    <row r="55" spans="1:29" ht="18" thickBot="1" x14ac:dyDescent="0.25">
      <c r="A55" s="22" t="s">
        <v>45</v>
      </c>
      <c r="B55" s="12" t="s">
        <v>21</v>
      </c>
      <c r="C55" s="28">
        <f t="shared" si="56"/>
        <v>6.632939853850478E-2</v>
      </c>
      <c r="D55" s="28">
        <f t="shared" si="56"/>
        <v>4.4002095337873234E-2</v>
      </c>
      <c r="E55" s="28">
        <f t="shared" si="56"/>
        <v>7.5499269361909399E-2</v>
      </c>
      <c r="F55" s="28">
        <f t="shared" si="56"/>
        <v>6.6501240694789077E-2</v>
      </c>
      <c r="G55" s="28">
        <f t="shared" si="56"/>
        <v>7.1154767609008143E-2</v>
      </c>
      <c r="H55" s="28">
        <f t="shared" si="56"/>
        <v>5.1119766309639728E-2</v>
      </c>
      <c r="I55" s="28">
        <f t="shared" si="56"/>
        <v>6.8615892478189111E-2</v>
      </c>
      <c r="J55" s="28">
        <f t="shared" si="56"/>
        <v>5.3345811885821243E-2</v>
      </c>
      <c r="K55" s="28">
        <f t="shared" si="56"/>
        <v>6.3998138235978594E-2</v>
      </c>
      <c r="L55" s="28">
        <f t="shared" si="56"/>
        <v>5.5133492511395703E-2</v>
      </c>
      <c r="M55" s="28">
        <f>(L5-M6)/L5</f>
        <v>6.2684055532183425E-2</v>
      </c>
      <c r="N55" s="28">
        <f t="shared" si="57"/>
        <v>4.6194546194546195E-2</v>
      </c>
      <c r="O55" s="28">
        <f t="shared" si="58"/>
        <v>5.0110242533573865E-2</v>
      </c>
      <c r="P55" s="28">
        <f t="shared" si="58"/>
        <v>4.4358922422523803E-2</v>
      </c>
      <c r="Q55" s="28">
        <f t="shared" si="58"/>
        <v>4.8296048505122306E-2</v>
      </c>
      <c r="R55" s="28">
        <f>(Q5-R6)/Q5</f>
        <v>3.7650602409638557E-2</v>
      </c>
      <c r="S55" s="28">
        <f>(R5-S6)/R5</f>
        <v>6.8353882760112478E-2</v>
      </c>
      <c r="T55" s="30">
        <f>(S5-T6)/S5</f>
        <v>6.072520751419834E-2</v>
      </c>
      <c r="U55" s="27">
        <f t="shared" si="59"/>
        <v>5.7255774901224091E-2</v>
      </c>
      <c r="V55" s="81"/>
      <c r="W55" s="81"/>
      <c r="X55" s="81"/>
      <c r="Y55" s="81"/>
      <c r="Z55" s="85" t="s">
        <v>62</v>
      </c>
      <c r="AA55" s="85"/>
      <c r="AB55" s="85"/>
      <c r="AC55" s="85"/>
    </row>
    <row r="56" spans="1:29" ht="18" thickBot="1" x14ac:dyDescent="0.25">
      <c r="A56" s="22" t="s">
        <v>47</v>
      </c>
      <c r="B56" s="12" t="s">
        <v>21</v>
      </c>
      <c r="C56" s="28">
        <f t="shared" si="56"/>
        <v>5.7214712354605471E-2</v>
      </c>
      <c r="D56" s="28">
        <f t="shared" si="56"/>
        <v>4.6959662853702587E-2</v>
      </c>
      <c r="E56" s="28">
        <f t="shared" si="56"/>
        <v>6.3287671232876708E-2</v>
      </c>
      <c r="F56" s="28">
        <f t="shared" si="56"/>
        <v>6.4541622760800846E-2</v>
      </c>
      <c r="G56" s="28">
        <f t="shared" si="56"/>
        <v>4.3062200956937802E-2</v>
      </c>
      <c r="H56" s="28">
        <f t="shared" si="56"/>
        <v>3.8947639927779214E-2</v>
      </c>
      <c r="I56" s="28">
        <f t="shared" si="56"/>
        <v>5.0538737814263726E-2</v>
      </c>
      <c r="J56" s="28">
        <f t="shared" si="56"/>
        <v>4.1012658227848102E-2</v>
      </c>
      <c r="K56" s="28">
        <f t="shared" si="56"/>
        <v>6.5002471576866047E-2</v>
      </c>
      <c r="L56" s="28">
        <f t="shared" si="56"/>
        <v>5.146693187468921E-2</v>
      </c>
      <c r="M56" s="28">
        <f t="shared" si="56"/>
        <v>4.9391224442912933E-2</v>
      </c>
      <c r="N56" s="28">
        <f t="shared" si="57"/>
        <v>4.4658886894075406E-2</v>
      </c>
      <c r="O56" s="28">
        <f t="shared" si="58"/>
        <v>4.3737998719863454E-2</v>
      </c>
      <c r="P56" s="28">
        <f t="shared" si="58"/>
        <v>5.0854610677358095E-2</v>
      </c>
      <c r="Q56" s="28">
        <f t="shared" si="58"/>
        <v>5.871131835523527E-2</v>
      </c>
      <c r="R56" s="28">
        <f t="shared" si="58"/>
        <v>4.9428822495606324E-2</v>
      </c>
      <c r="S56" s="28">
        <f t="shared" si="58"/>
        <v>6.1256427453610554E-2</v>
      </c>
      <c r="T56" s="30">
        <f t="shared" si="58"/>
        <v>2.7165080102159275E-2</v>
      </c>
      <c r="U56" s="27">
        <f t="shared" si="59"/>
        <v>5.1769035212884222E-2</v>
      </c>
      <c r="V56" s="81"/>
      <c r="W56" s="81"/>
      <c r="X56" s="81"/>
      <c r="Y56" s="81"/>
      <c r="Z56" s="86" t="s">
        <v>63</v>
      </c>
      <c r="AA56" s="86"/>
      <c r="AB56" s="86"/>
      <c r="AC56" s="86"/>
    </row>
    <row r="57" spans="1:29" ht="18" thickBot="1" x14ac:dyDescent="0.25">
      <c r="A57" s="22" t="s">
        <v>49</v>
      </c>
      <c r="B57" s="12" t="s">
        <v>21</v>
      </c>
      <c r="C57" s="28">
        <f t="shared" si="56"/>
        <v>6.9052783803326107E-2</v>
      </c>
      <c r="D57" s="28">
        <f t="shared" si="56"/>
        <v>5.801933977992664E-2</v>
      </c>
      <c r="E57" s="28">
        <f t="shared" si="56"/>
        <v>8.6544535691724572E-2</v>
      </c>
      <c r="F57" s="28">
        <f t="shared" si="56"/>
        <v>5.6449254167885349E-2</v>
      </c>
      <c r="G57" s="28">
        <f t="shared" si="56"/>
        <v>5.4350887074063645E-2</v>
      </c>
      <c r="H57" s="28">
        <f t="shared" si="56"/>
        <v>3.6388888888888887E-2</v>
      </c>
      <c r="I57" s="28">
        <f t="shared" si="56"/>
        <v>4.7504025764895333E-2</v>
      </c>
      <c r="J57" s="28">
        <f t="shared" si="56"/>
        <v>3.9718994866252362E-2</v>
      </c>
      <c r="K57" s="28">
        <f t="shared" si="56"/>
        <v>3.6694825765575499E-2</v>
      </c>
      <c r="L57" s="28">
        <f t="shared" si="56"/>
        <v>2.8813111287338093E-2</v>
      </c>
      <c r="M57" s="28">
        <f t="shared" si="56"/>
        <v>5.7667103538663174E-2</v>
      </c>
      <c r="N57" s="28">
        <f t="shared" si="57"/>
        <v>1.9816336394393428E-2</v>
      </c>
      <c r="O57" s="28">
        <f t="shared" si="58"/>
        <v>2.5604886070002348E-2</v>
      </c>
      <c r="P57" s="28">
        <f t="shared" si="58"/>
        <v>3.3690316822846941E-2</v>
      </c>
      <c r="Q57" s="28">
        <f t="shared" si="58"/>
        <v>2.6011560693641619E-2</v>
      </c>
      <c r="R57" s="28">
        <f t="shared" si="58"/>
        <v>3.2875478495834269E-2</v>
      </c>
      <c r="S57" s="28">
        <f t="shared" si="58"/>
        <v>5.2230182574532005E-2</v>
      </c>
      <c r="T57" s="30">
        <f t="shared" si="58"/>
        <v>2.4291497975708502E-2</v>
      </c>
      <c r="U57" s="27">
        <f t="shared" si="59"/>
        <v>4.4790147745870021E-2</v>
      </c>
      <c r="V57" s="81"/>
      <c r="W57" s="81"/>
      <c r="X57" s="81"/>
      <c r="Y57" s="81"/>
      <c r="Z57" s="87" t="s">
        <v>64</v>
      </c>
      <c r="AA57" s="87"/>
      <c r="AB57" s="87"/>
      <c r="AC57" s="87"/>
    </row>
    <row r="58" spans="1:29" ht="18" thickBot="1" x14ac:dyDescent="0.25">
      <c r="A58" s="22" t="s">
        <v>51</v>
      </c>
      <c r="B58" s="12" t="s">
        <v>21</v>
      </c>
      <c r="C58" s="28">
        <f t="shared" si="56"/>
        <v>-1.01364522417154E-2</v>
      </c>
      <c r="D58" s="28">
        <f t="shared" si="56"/>
        <v>-2.6407766990291261E-2</v>
      </c>
      <c r="E58" s="28">
        <f t="shared" si="56"/>
        <v>1.6283185840707964E-2</v>
      </c>
      <c r="F58" s="28">
        <f t="shared" si="56"/>
        <v>7.9529737206085749E-3</v>
      </c>
      <c r="G58" s="28">
        <f t="shared" si="56"/>
        <v>2.1078735275883446E-2</v>
      </c>
      <c r="H58" s="28">
        <f t="shared" si="56"/>
        <v>2.2036926742108397E-2</v>
      </c>
      <c r="I58" s="28">
        <f t="shared" si="56"/>
        <v>2.2773133467858173E-2</v>
      </c>
      <c r="J58" s="28">
        <f t="shared" si="56"/>
        <v>1.0143702451394759E-2</v>
      </c>
      <c r="K58" s="28">
        <f t="shared" si="56"/>
        <v>1.2380416432189083E-2</v>
      </c>
      <c r="L58" s="28">
        <f t="shared" si="56"/>
        <v>1.4524527267744588E-2</v>
      </c>
      <c r="M58" s="28">
        <f t="shared" si="56"/>
        <v>8.9820359281437123E-3</v>
      </c>
      <c r="N58" s="28">
        <f t="shared" si="57"/>
        <v>1.1126564673157164E-3</v>
      </c>
      <c r="O58" s="28">
        <f t="shared" si="58"/>
        <v>1.1094674556213017E-2</v>
      </c>
      <c r="P58" s="28">
        <f t="shared" si="58"/>
        <v>2.2179363548698167E-2</v>
      </c>
      <c r="Q58" s="28">
        <f t="shared" si="58"/>
        <v>2.3551142923112445E-2</v>
      </c>
      <c r="R58" s="28">
        <f t="shared" si="58"/>
        <v>1.8260671079662179E-2</v>
      </c>
      <c r="S58" s="28">
        <f t="shared" si="58"/>
        <v>4.1443538998835856E-2</v>
      </c>
      <c r="T58" s="30">
        <f t="shared" si="58"/>
        <v>-2.43842965130456E-3</v>
      </c>
      <c r="U58" s="27">
        <f t="shared" si="59"/>
        <v>1.2779615615792318E-2</v>
      </c>
      <c r="V58" s="79"/>
      <c r="W58" s="79"/>
      <c r="X58" s="79"/>
      <c r="Y58" s="79"/>
      <c r="Z58" s="82" t="s">
        <v>50</v>
      </c>
      <c r="AA58" s="82"/>
      <c r="AB58" s="82"/>
      <c r="AC58" s="82"/>
    </row>
    <row r="59" spans="1:29" ht="18" thickBot="1" x14ac:dyDescent="0.25">
      <c r="A59" s="22" t="s">
        <v>52</v>
      </c>
      <c r="B59" s="12" t="s">
        <v>21</v>
      </c>
      <c r="C59" s="28">
        <f t="shared" si="56"/>
        <v>-0.60181582360570685</v>
      </c>
      <c r="D59" s="28">
        <f t="shared" si="56"/>
        <v>-0.53878811269780003</v>
      </c>
      <c r="E59" s="28">
        <f t="shared" si="56"/>
        <v>-0.50889141127506621</v>
      </c>
      <c r="F59" s="28">
        <f t="shared" si="56"/>
        <v>-0.54048218783735158</v>
      </c>
      <c r="G59" s="28">
        <f t="shared" si="56"/>
        <v>-0.47298710352039036</v>
      </c>
      <c r="H59" s="28">
        <f t="shared" si="56"/>
        <v>-0.40721975934135529</v>
      </c>
      <c r="I59" s="28">
        <f t="shared" si="56"/>
        <v>-0.35261875761266748</v>
      </c>
      <c r="J59" s="28">
        <f t="shared" si="56"/>
        <v>-0.3775811209439528</v>
      </c>
      <c r="K59" s="28">
        <f t="shared" si="56"/>
        <v>-0.38144036436094508</v>
      </c>
      <c r="L59" s="28">
        <f t="shared" si="56"/>
        <v>-0.39943019943019942</v>
      </c>
      <c r="M59" s="28">
        <f t="shared" si="56"/>
        <v>-0.33648498331479421</v>
      </c>
      <c r="N59" s="28">
        <f t="shared" si="57"/>
        <v>-0.38176325185388632</v>
      </c>
      <c r="O59" s="28">
        <f t="shared" si="58"/>
        <v>-0.37733221943748257</v>
      </c>
      <c r="P59" s="28">
        <f t="shared" si="58"/>
        <v>-0.31712789827973076</v>
      </c>
      <c r="Q59" s="28">
        <f t="shared" si="58"/>
        <v>-0.31681459566074949</v>
      </c>
      <c r="R59" s="28">
        <f t="shared" si="58"/>
        <v>-0.30007093875620716</v>
      </c>
      <c r="S59" s="28">
        <f t="shared" si="58"/>
        <v>-0.25296442687747034</v>
      </c>
      <c r="T59" s="30">
        <f t="shared" si="58"/>
        <v>-0.3065338838960408</v>
      </c>
      <c r="U59" s="27">
        <f t="shared" si="59"/>
        <v>-0.40375371498857382</v>
      </c>
      <c r="V59" s="79"/>
      <c r="W59" s="79"/>
      <c r="X59" s="79"/>
      <c r="Y59" s="79"/>
      <c r="Z59" s="82"/>
      <c r="AA59" s="82"/>
      <c r="AB59" s="82"/>
      <c r="AC59" s="82"/>
    </row>
    <row r="60" spans="1:29" ht="18" thickBot="1" x14ac:dyDescent="0.25">
      <c r="A60" s="22" t="s">
        <v>53</v>
      </c>
      <c r="B60" s="12" t="s">
        <v>21</v>
      </c>
      <c r="C60" s="29">
        <f t="shared" si="56"/>
        <v>5.9451219512195119E-2</v>
      </c>
      <c r="D60" s="29">
        <f t="shared" si="56"/>
        <v>6.1808367071524969E-2</v>
      </c>
      <c r="E60" s="28">
        <f t="shared" si="56"/>
        <v>7.7251065964384247E-2</v>
      </c>
      <c r="F60" s="28">
        <f t="shared" si="56"/>
        <v>4.3129388164493479E-2</v>
      </c>
      <c r="G60" s="28">
        <f t="shared" si="56"/>
        <v>8.5961224013081053E-2</v>
      </c>
      <c r="H60" s="28">
        <f t="shared" si="56"/>
        <v>4.3539990534784669E-2</v>
      </c>
      <c r="I60" s="28">
        <f t="shared" si="56"/>
        <v>5.5130513051305133E-2</v>
      </c>
      <c r="J60" s="28">
        <f t="shared" si="56"/>
        <v>2.9040972534894193E-2</v>
      </c>
      <c r="K60" s="28">
        <f t="shared" si="56"/>
        <v>4.23982869379015E-2</v>
      </c>
      <c r="L60" s="28">
        <f t="shared" si="56"/>
        <v>4.079950546053987E-2</v>
      </c>
      <c r="M60" s="28">
        <f t="shared" si="56"/>
        <v>5.4356677524429971E-2</v>
      </c>
      <c r="N60" s="28">
        <f t="shared" si="57"/>
        <v>2.1847690387016231E-2</v>
      </c>
      <c r="O60" s="28">
        <f t="shared" si="58"/>
        <v>4.3927648578811367E-2</v>
      </c>
      <c r="P60" s="28">
        <f t="shared" si="58"/>
        <v>4.0841083704003238E-2</v>
      </c>
      <c r="Q60" s="28">
        <f t="shared" si="58"/>
        <v>3.8046564452015902E-2</v>
      </c>
      <c r="R60" s="28">
        <f t="shared" si="58"/>
        <v>4.474817449915746E-2</v>
      </c>
      <c r="S60" s="28">
        <f t="shared" si="58"/>
        <v>5.6384139687158968E-2</v>
      </c>
      <c r="T60" s="30">
        <f t="shared" si="58"/>
        <v>3.7669326405641121E-2</v>
      </c>
      <c r="U60" s="27">
        <f t="shared" si="59"/>
        <v>4.9333088945746902E-2</v>
      </c>
      <c r="V60" s="79"/>
      <c r="W60" s="79"/>
      <c r="X60" s="79"/>
      <c r="Y60" s="79"/>
      <c r="Z60" s="82"/>
      <c r="AA60" s="82"/>
      <c r="AB60" s="82"/>
      <c r="AC60" s="82"/>
    </row>
    <row r="61" spans="1:29" ht="18" thickBot="1" x14ac:dyDescent="0.25">
      <c r="A61" s="22" t="s">
        <v>54</v>
      </c>
      <c r="B61" s="12" t="s">
        <v>21</v>
      </c>
      <c r="C61" s="28">
        <f t="shared" si="56"/>
        <v>0.11096520026263952</v>
      </c>
      <c r="D61" s="28">
        <f t="shared" si="56"/>
        <v>0.11150729335494328</v>
      </c>
      <c r="E61" s="28">
        <f t="shared" si="56"/>
        <v>0.12255466052934408</v>
      </c>
      <c r="F61" s="28">
        <f>(E11-F12)/E11</f>
        <v>0.1679804294645284</v>
      </c>
      <c r="G61" s="28">
        <f t="shared" si="56"/>
        <v>0.1540880503144654</v>
      </c>
      <c r="H61" s="28">
        <f t="shared" si="56"/>
        <v>0.14362381804242269</v>
      </c>
      <c r="I61" s="28">
        <f t="shared" si="56"/>
        <v>0.14225630875804057</v>
      </c>
      <c r="J61" s="28">
        <f t="shared" si="56"/>
        <v>0.17027863777089783</v>
      </c>
      <c r="K61" s="28">
        <f t="shared" si="56"/>
        <v>0.15024345003477857</v>
      </c>
      <c r="L61" s="28">
        <f t="shared" si="56"/>
        <v>0.14311270125223613</v>
      </c>
      <c r="M61" s="28">
        <f t="shared" si="56"/>
        <v>0.17486573576799141</v>
      </c>
      <c r="N61" s="28">
        <f t="shared" si="57"/>
        <v>0.14833153928955867</v>
      </c>
      <c r="O61" s="28">
        <f t="shared" si="58"/>
        <v>0.13911933631142309</v>
      </c>
      <c r="P61" s="28">
        <f t="shared" si="58"/>
        <v>0.14303534303534304</v>
      </c>
      <c r="Q61" s="28">
        <f t="shared" si="58"/>
        <v>0.13069139966273188</v>
      </c>
      <c r="R61" s="28">
        <f t="shared" si="58"/>
        <v>0.12750885478158205</v>
      </c>
      <c r="S61" s="28">
        <f t="shared" si="58"/>
        <v>0.15405723245785966</v>
      </c>
      <c r="T61" s="74">
        <f t="shared" si="58"/>
        <v>0.16885119506553586</v>
      </c>
      <c r="U61" s="27">
        <f t="shared" si="59"/>
        <v>0.1431894112406345</v>
      </c>
    </row>
    <row r="62" spans="1:29" ht="18" thickBot="1" x14ac:dyDescent="0.25">
      <c r="A62" s="22" t="s">
        <v>55</v>
      </c>
      <c r="B62" s="12" t="s">
        <v>21</v>
      </c>
      <c r="C62" s="28">
        <f t="shared" si="56"/>
        <v>0.12560192616372393</v>
      </c>
      <c r="D62" s="28">
        <f t="shared" si="56"/>
        <v>0.11779911373707533</v>
      </c>
      <c r="E62" s="28">
        <f t="shared" si="56"/>
        <v>9.303174024078803E-2</v>
      </c>
      <c r="F62" s="28">
        <f t="shared" si="56"/>
        <v>0.13704918032786886</v>
      </c>
      <c r="G62" s="28">
        <f t="shared" si="56"/>
        <v>8.6899705978438421E-2</v>
      </c>
      <c r="H62" s="28">
        <f t="shared" si="56"/>
        <v>0.10285006195786865</v>
      </c>
      <c r="I62" s="28">
        <f t="shared" si="56"/>
        <v>0.10295434198746643</v>
      </c>
      <c r="J62" s="28">
        <f t="shared" si="56"/>
        <v>0.11277761753677532</v>
      </c>
      <c r="K62" s="28">
        <f t="shared" si="56"/>
        <v>9.6153846153846159E-2</v>
      </c>
      <c r="L62" s="28">
        <f t="shared" si="56"/>
        <v>8.0218281036834926E-2</v>
      </c>
      <c r="M62" s="28">
        <f t="shared" si="56"/>
        <v>0.10020876826722339</v>
      </c>
      <c r="N62" s="28">
        <f t="shared" si="57"/>
        <v>8.6696172871648006E-2</v>
      </c>
      <c r="O62" s="28">
        <f t="shared" si="58"/>
        <v>9.6562184024266931E-2</v>
      </c>
      <c r="P62" s="28">
        <f t="shared" si="58"/>
        <v>0.11885347170743761</v>
      </c>
      <c r="Q62" s="28">
        <f t="shared" si="58"/>
        <v>0.11450752062105773</v>
      </c>
      <c r="R62" s="28">
        <f t="shared" si="58"/>
        <v>0.11590688651794374</v>
      </c>
      <c r="S62" s="28">
        <f t="shared" si="58"/>
        <v>0.12359043752819125</v>
      </c>
      <c r="T62" s="30">
        <f t="shared" si="58"/>
        <v>0.10125115848007414</v>
      </c>
      <c r="U62" s="27">
        <f t="shared" si="59"/>
        <v>0.10656830921520323</v>
      </c>
    </row>
    <row r="63" spans="1:29" ht="18" thickBot="1" x14ac:dyDescent="0.25">
      <c r="A63" s="22" t="s">
        <v>56</v>
      </c>
      <c r="B63" s="12" t="s">
        <v>21</v>
      </c>
      <c r="C63" s="28">
        <f t="shared" si="56"/>
        <v>0.10719390185802763</v>
      </c>
      <c r="D63" s="28">
        <f t="shared" si="56"/>
        <v>0.12391005048187242</v>
      </c>
      <c r="E63" s="28">
        <f t="shared" si="56"/>
        <v>0.11050648807032232</v>
      </c>
      <c r="F63" s="28">
        <f t="shared" si="56"/>
        <v>0.14601769911504425</v>
      </c>
      <c r="G63" s="28">
        <f t="shared" si="56"/>
        <v>9.2325227963525838E-2</v>
      </c>
      <c r="H63" s="28">
        <f t="shared" si="56"/>
        <v>0.13273703041144902</v>
      </c>
      <c r="I63" s="28">
        <f t="shared" si="56"/>
        <v>0.1042817679558011</v>
      </c>
      <c r="J63" s="28">
        <f t="shared" si="56"/>
        <v>0.11809713905522289</v>
      </c>
      <c r="K63" s="28">
        <f t="shared" si="56"/>
        <v>9.0052015604681401E-2</v>
      </c>
      <c r="L63" s="28">
        <f t="shared" si="56"/>
        <v>8.1295649412511911E-2</v>
      </c>
      <c r="M63" s="28">
        <f t="shared" si="56"/>
        <v>9.5520617027588253E-2</v>
      </c>
      <c r="N63" s="28">
        <f t="shared" si="57"/>
        <v>9.0487238979118326E-2</v>
      </c>
      <c r="O63" s="28">
        <f t="shared" si="58"/>
        <v>8.6944127708095786E-2</v>
      </c>
      <c r="P63" s="28">
        <f t="shared" si="58"/>
        <v>0.10156687185226637</v>
      </c>
      <c r="Q63" s="28">
        <f t="shared" si="58"/>
        <v>8.3006169377453726E-2</v>
      </c>
      <c r="R63" s="28">
        <f t="shared" si="58"/>
        <v>8.8219178082191776E-2</v>
      </c>
      <c r="S63" s="28">
        <f t="shared" si="58"/>
        <v>0.11300054854635216</v>
      </c>
      <c r="T63" s="74">
        <f t="shared" si="58"/>
        <v>0.16855378281008748</v>
      </c>
      <c r="U63" s="27">
        <f t="shared" si="59"/>
        <v>0.10383304244126618</v>
      </c>
    </row>
    <row r="64" spans="1:29" ht="18" thickBot="1" x14ac:dyDescent="0.25">
      <c r="A64" s="22" t="s">
        <v>57</v>
      </c>
      <c r="B64" s="12" t="s">
        <v>21</v>
      </c>
      <c r="C64" s="28">
        <f t="shared" si="56"/>
        <v>0.10266370699223086</v>
      </c>
      <c r="D64" s="28">
        <f t="shared" si="56"/>
        <v>0.12433297758804696</v>
      </c>
      <c r="E64" s="28">
        <f t="shared" si="56"/>
        <v>0.11629125196437926</v>
      </c>
      <c r="F64" s="28">
        <f t="shared" si="56"/>
        <v>0.10964705882352942</v>
      </c>
      <c r="G64" s="28">
        <f t="shared" si="56"/>
        <v>7.489401789919925E-2</v>
      </c>
      <c r="H64" s="28">
        <f t="shared" si="56"/>
        <v>7.0322310590205106E-2</v>
      </c>
      <c r="I64" s="28">
        <f t="shared" si="56"/>
        <v>8.2920792079207925E-2</v>
      </c>
      <c r="J64" s="28">
        <f t="shared" si="56"/>
        <v>7.9799537393986125E-2</v>
      </c>
      <c r="K64" s="28">
        <f>(J14-K15)/J14</f>
        <v>6.525839305922293E-2</v>
      </c>
      <c r="L64" s="28">
        <f t="shared" si="56"/>
        <v>7.9671311182565208E-2</v>
      </c>
      <c r="M64" s="28">
        <f t="shared" si="56"/>
        <v>7.2589007950224674E-2</v>
      </c>
      <c r="N64" s="28">
        <f t="shared" si="57"/>
        <v>6.1331584125942931E-2</v>
      </c>
      <c r="O64" s="28">
        <f t="shared" si="58"/>
        <v>7.0790816326530615E-2</v>
      </c>
      <c r="P64" s="28">
        <f t="shared" si="58"/>
        <v>6.8061192631907588E-2</v>
      </c>
      <c r="Q64" s="28">
        <f t="shared" si="58"/>
        <v>6.5400186857676734E-2</v>
      </c>
      <c r="R64" s="28">
        <f t="shared" si="58"/>
        <v>8.2874617737003053E-2</v>
      </c>
      <c r="S64" s="28">
        <f t="shared" si="58"/>
        <v>9.1346153846153841E-2</v>
      </c>
      <c r="T64" s="30">
        <f t="shared" si="58"/>
        <v>6.6171923314780459E-2</v>
      </c>
      <c r="U64" s="27">
        <f t="shared" si="59"/>
        <v>8.3423230414588961E-2</v>
      </c>
    </row>
    <row r="65" spans="1:21" ht="18" thickBot="1" x14ac:dyDescent="0.25">
      <c r="A65" s="22" t="s">
        <v>58</v>
      </c>
      <c r="B65" s="12" t="s">
        <v>21</v>
      </c>
      <c r="C65" s="28">
        <f t="shared" si="56"/>
        <v>0.12306701030927836</v>
      </c>
      <c r="D65" s="28">
        <f t="shared" si="56"/>
        <v>9.152752009894867E-2</v>
      </c>
      <c r="E65" s="28">
        <f t="shared" si="56"/>
        <v>9.8720292504570387E-2</v>
      </c>
      <c r="F65" s="28">
        <f t="shared" si="56"/>
        <v>7.2910491997628932E-2</v>
      </c>
      <c r="G65" s="28">
        <f t="shared" si="56"/>
        <v>6.765327695560254E-2</v>
      </c>
      <c r="H65" s="28">
        <f t="shared" si="56"/>
        <v>7.179226069246436E-2</v>
      </c>
      <c r="I65" s="28">
        <f t="shared" si="56"/>
        <v>9.2300765420981534E-2</v>
      </c>
      <c r="J65" s="28">
        <f t="shared" si="56"/>
        <v>7.5123706702654072E-2</v>
      </c>
      <c r="K65" s="28">
        <f t="shared" si="56"/>
        <v>7.331378299120235E-2</v>
      </c>
      <c r="L65" s="28">
        <f t="shared" si="56"/>
        <v>9.9273607748184015E-2</v>
      </c>
      <c r="M65" s="28">
        <f t="shared" si="56"/>
        <v>7.9580745341614911E-2</v>
      </c>
      <c r="N65" s="28">
        <f t="shared" si="57"/>
        <v>2.3481177786060379E-2</v>
      </c>
      <c r="O65" s="28">
        <f t="shared" si="58"/>
        <v>8.4206848357791755E-2</v>
      </c>
      <c r="P65" s="28">
        <f t="shared" si="58"/>
        <v>8.2704186684969108E-2</v>
      </c>
      <c r="Q65" s="28">
        <f t="shared" si="58"/>
        <v>5.2261306532663317E-2</v>
      </c>
      <c r="R65" s="28">
        <f t="shared" si="58"/>
        <v>5.7314228590469841E-2</v>
      </c>
      <c r="S65" s="28">
        <f t="shared" si="58"/>
        <v>5.2350783594531512E-2</v>
      </c>
      <c r="T65" s="30">
        <f t="shared" si="58"/>
        <v>6.1177248677248677E-2</v>
      </c>
      <c r="U65" s="27">
        <f t="shared" si="59"/>
        <v>7.632835248880096E-2</v>
      </c>
    </row>
    <row r="66" spans="1:21" ht="18" thickBot="1" x14ac:dyDescent="0.25">
      <c r="A66" s="24" t="s">
        <v>59</v>
      </c>
      <c r="B66" s="25"/>
      <c r="C66" s="30"/>
      <c r="D66" s="30"/>
      <c r="E66" s="30"/>
      <c r="F66" s="30">
        <f t="shared" ref="F66:L66" si="60">(B5-F9)/B5</f>
        <v>0.19364811691961775</v>
      </c>
      <c r="G66" s="30">
        <f t="shared" si="60"/>
        <v>0.17286537454164483</v>
      </c>
      <c r="H66" s="30">
        <f t="shared" si="60"/>
        <v>0.20019483682415976</v>
      </c>
      <c r="I66" s="30">
        <f t="shared" si="60"/>
        <v>0.15880893300248139</v>
      </c>
      <c r="J66" s="30">
        <f t="shared" si="60"/>
        <v>0.15836128413991374</v>
      </c>
      <c r="K66" s="30">
        <f t="shared" si="60"/>
        <v>0.14556962025316456</v>
      </c>
      <c r="L66" s="30">
        <f t="shared" si="60"/>
        <v>0.15208677198773873</v>
      </c>
      <c r="M66" s="30">
        <f t="shared" ref="M66:T66" si="61">(I5-M9)/I5</f>
        <v>0.14810481984089846</v>
      </c>
      <c r="N66" s="30">
        <f t="shared" si="61"/>
        <v>0.16430067488945777</v>
      </c>
      <c r="O66" s="30">
        <f t="shared" si="61"/>
        <v>0.12936835250705447</v>
      </c>
      <c r="P66" s="30">
        <f t="shared" si="61"/>
        <v>0.14682372738746319</v>
      </c>
      <c r="Q66" s="30">
        <f t="shared" si="61"/>
        <v>0.13939763939763941</v>
      </c>
      <c r="R66" s="30">
        <f t="shared" si="61"/>
        <v>0.13790338745239528</v>
      </c>
      <c r="S66" s="30">
        <f t="shared" si="61"/>
        <v>0.16609276888798866</v>
      </c>
      <c r="T66" s="30">
        <f t="shared" si="61"/>
        <v>0.14049759565126491</v>
      </c>
      <c r="U66" s="27">
        <f t="shared" si="59"/>
        <v>0.15810902200225846</v>
      </c>
    </row>
    <row r="67" spans="1:21" ht="35" thickBot="1" x14ac:dyDescent="0.25">
      <c r="A67" s="31" t="s">
        <v>65</v>
      </c>
      <c r="B67" s="32"/>
      <c r="C67" s="33"/>
      <c r="D67" s="33"/>
      <c r="E67" s="33"/>
      <c r="F67" s="33"/>
      <c r="G67" s="33"/>
      <c r="H67" s="33"/>
      <c r="I67" s="33"/>
      <c r="J67" s="33">
        <f t="shared" ref="J67:T67" si="62">AVERAGE(F66:J66)</f>
        <v>0.1767757090855635</v>
      </c>
      <c r="K67" s="33">
        <f t="shared" si="62"/>
        <v>0.16716000975227285</v>
      </c>
      <c r="L67" s="33">
        <f t="shared" si="62"/>
        <v>0.16300428924149163</v>
      </c>
      <c r="M67" s="33">
        <f t="shared" si="62"/>
        <v>0.15258628584483938</v>
      </c>
      <c r="N67" s="33">
        <f t="shared" si="62"/>
        <v>0.15368463422223466</v>
      </c>
      <c r="O67" s="33">
        <f t="shared" si="62"/>
        <v>0.14788604789566279</v>
      </c>
      <c r="P67" s="33">
        <f t="shared" si="62"/>
        <v>0.14813686932252251</v>
      </c>
      <c r="Q67" s="33">
        <f t="shared" si="62"/>
        <v>0.14559904280450267</v>
      </c>
      <c r="R67" s="33">
        <f t="shared" si="62"/>
        <v>0.14355875632680201</v>
      </c>
      <c r="S67" s="33">
        <f t="shared" si="62"/>
        <v>0.1439171751265082</v>
      </c>
      <c r="T67" s="30">
        <f t="shared" si="62"/>
        <v>0.14614302375535027</v>
      </c>
      <c r="U67" s="27">
        <f t="shared" si="59"/>
        <v>0.15423088196224002</v>
      </c>
    </row>
    <row r="68" spans="1:21" ht="18" thickBot="1" x14ac:dyDescent="0.25">
      <c r="A68" s="24" t="s">
        <v>60</v>
      </c>
      <c r="B68" s="18"/>
      <c r="C68" s="18"/>
      <c r="D68" s="18"/>
      <c r="E68" s="18"/>
      <c r="F68" s="18"/>
      <c r="G68" s="18">
        <f t="shared" ref="G68:M68" si="63">(B11-G16)/B11</f>
        <v>0.42087984241628368</v>
      </c>
      <c r="H68" s="18">
        <f t="shared" si="63"/>
        <v>0.40907617504051863</v>
      </c>
      <c r="I68" s="18">
        <f t="shared" si="63"/>
        <v>0.42002301495972383</v>
      </c>
      <c r="J68" s="18">
        <f t="shared" si="63"/>
        <v>0.44115248708888283</v>
      </c>
      <c r="K68" s="18">
        <f t="shared" si="63"/>
        <v>0.42033542976939203</v>
      </c>
      <c r="L68" s="18">
        <f t="shared" si="63"/>
        <v>0.42959366215180167</v>
      </c>
      <c r="M68" s="18">
        <f t="shared" si="63"/>
        <v>0.41340920336467096</v>
      </c>
      <c r="N68" s="18">
        <f t="shared" ref="N68:T68" si="64">(I11-N16)/I11</f>
        <v>0.37604191474160514</v>
      </c>
      <c r="O68" s="18">
        <f t="shared" si="64"/>
        <v>0.39230234175747741</v>
      </c>
      <c r="P68" s="18">
        <f t="shared" si="64"/>
        <v>0.4022808586762075</v>
      </c>
      <c r="Q68" s="18">
        <f t="shared" si="64"/>
        <v>0.39226638023630506</v>
      </c>
      <c r="R68" s="18">
        <f t="shared" si="64"/>
        <v>0.39095801937567276</v>
      </c>
      <c r="S68" s="18">
        <f t="shared" si="64"/>
        <v>0.39544777706870876</v>
      </c>
      <c r="T68" s="38">
        <f t="shared" si="64"/>
        <v>0.40977130977130977</v>
      </c>
      <c r="U68" s="27">
        <f t="shared" si="59"/>
        <v>0.40798208512671152</v>
      </c>
    </row>
    <row r="69" spans="1:21" ht="35" thickBot="1" x14ac:dyDescent="0.25">
      <c r="A69" s="34" t="s">
        <v>66</v>
      </c>
      <c r="B69" s="35"/>
      <c r="C69" s="35"/>
      <c r="D69" s="35"/>
      <c r="E69" s="35"/>
      <c r="F69" s="35"/>
      <c r="G69" s="35"/>
      <c r="H69" s="35"/>
      <c r="I69" s="35"/>
      <c r="J69" s="33"/>
      <c r="K69" s="33">
        <f t="shared" ref="K69:Q69" si="65">AVERAGE(G68:K68)</f>
        <v>0.42229338985496023</v>
      </c>
      <c r="L69" s="33">
        <f t="shared" si="65"/>
        <v>0.42403615380206378</v>
      </c>
      <c r="M69" s="33">
        <f t="shared" si="65"/>
        <v>0.42490275946689426</v>
      </c>
      <c r="N69" s="33">
        <f t="shared" si="65"/>
        <v>0.41610653942327047</v>
      </c>
      <c r="O69" s="33">
        <f t="shared" si="65"/>
        <v>0.40633651035698948</v>
      </c>
      <c r="P69" s="33">
        <f t="shared" si="65"/>
        <v>0.40272559613835252</v>
      </c>
      <c r="Q69" s="33">
        <f t="shared" si="65"/>
        <v>0.3952601397552532</v>
      </c>
      <c r="R69" s="33">
        <f>AVERAGE(N68:R68)</f>
        <v>0.39076990295745356</v>
      </c>
      <c r="S69" s="33">
        <f>AVERAGE(O68:S68)</f>
        <v>0.39465107542287431</v>
      </c>
      <c r="T69" s="30">
        <f>AVERAGE(P68:T68)</f>
        <v>0.39814486902564078</v>
      </c>
      <c r="U69" s="27">
        <f t="shared" si="59"/>
        <v>0.40856467413090131</v>
      </c>
    </row>
    <row r="71" spans="1:21" ht="16" x14ac:dyDescent="0.2">
      <c r="A71" s="1" t="s">
        <v>97</v>
      </c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21" ht="17" thickBo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21" ht="18" thickBot="1" x14ac:dyDescent="0.25">
      <c r="A73" s="10" t="s">
        <v>0</v>
      </c>
      <c r="B73" s="10" t="s">
        <v>1</v>
      </c>
      <c r="C73" s="10" t="s">
        <v>2</v>
      </c>
      <c r="D73" s="10" t="s">
        <v>3</v>
      </c>
      <c r="E73" s="10" t="s">
        <v>4</v>
      </c>
      <c r="F73" s="10" t="s">
        <v>5</v>
      </c>
      <c r="G73" s="10" t="s">
        <v>6</v>
      </c>
      <c r="H73" s="10" t="s">
        <v>7</v>
      </c>
      <c r="I73" s="10" t="s">
        <v>8</v>
      </c>
      <c r="J73" s="10" t="s">
        <v>9</v>
      </c>
      <c r="K73" s="10" t="s">
        <v>10</v>
      </c>
      <c r="L73" s="10" t="s">
        <v>11</v>
      </c>
      <c r="M73" s="21" t="s">
        <v>78</v>
      </c>
      <c r="N73" s="21" t="s">
        <v>80</v>
      </c>
      <c r="O73" s="21" t="s">
        <v>81</v>
      </c>
      <c r="P73" s="21" t="s">
        <v>84</v>
      </c>
      <c r="Q73" s="21" t="s">
        <v>86</v>
      </c>
      <c r="R73" s="21" t="s">
        <v>89</v>
      </c>
      <c r="S73" s="21" t="s">
        <v>91</v>
      </c>
      <c r="T73" s="21" t="s">
        <v>94</v>
      </c>
    </row>
    <row r="74" spans="1:21" ht="18" thickBot="1" x14ac:dyDescent="0.25">
      <c r="A74" s="11" t="s">
        <v>12</v>
      </c>
      <c r="B74" s="44">
        <v>56</v>
      </c>
      <c r="C74" s="44">
        <v>51</v>
      </c>
      <c r="D74" s="44">
        <v>51</v>
      </c>
      <c r="E74" s="44">
        <v>48</v>
      </c>
      <c r="F74" s="44">
        <v>60</v>
      </c>
      <c r="G74" s="45">
        <v>54</v>
      </c>
      <c r="H74" s="45">
        <v>54</v>
      </c>
      <c r="I74" s="45">
        <v>50</v>
      </c>
      <c r="J74" s="46">
        <v>54</v>
      </c>
      <c r="K74" s="46">
        <v>59</v>
      </c>
      <c r="L74" s="46">
        <v>55</v>
      </c>
      <c r="M74" s="39">
        <v>54</v>
      </c>
      <c r="N74" s="57">
        <v>70</v>
      </c>
      <c r="O74" s="58">
        <f>54+30</f>
        <v>84</v>
      </c>
      <c r="P74" s="58">
        <f>51+34</f>
        <v>85</v>
      </c>
      <c r="Q74" s="58">
        <v>73</v>
      </c>
      <c r="R74" s="58">
        <v>90</v>
      </c>
      <c r="S74" s="58">
        <v>90</v>
      </c>
      <c r="T74" s="58">
        <v>99</v>
      </c>
    </row>
    <row r="75" spans="1:21" ht="17" thickBot="1" x14ac:dyDescent="0.25">
      <c r="A75" s="11">
        <v>1</v>
      </c>
      <c r="B75" s="44">
        <v>53</v>
      </c>
      <c r="C75" s="44">
        <v>59</v>
      </c>
      <c r="D75" s="44">
        <v>55</v>
      </c>
      <c r="E75" s="44">
        <v>48</v>
      </c>
      <c r="F75" s="44">
        <v>50</v>
      </c>
      <c r="G75" s="45">
        <v>68</v>
      </c>
      <c r="H75" s="45">
        <v>56</v>
      </c>
      <c r="I75" s="45">
        <v>60</v>
      </c>
      <c r="J75" s="46">
        <v>51</v>
      </c>
      <c r="K75" s="46">
        <v>58</v>
      </c>
      <c r="L75" s="46">
        <v>58</v>
      </c>
      <c r="M75" s="39">
        <v>64</v>
      </c>
      <c r="N75" s="57">
        <v>64</v>
      </c>
      <c r="O75" s="58">
        <f>53+14</f>
        <v>67</v>
      </c>
      <c r="P75" s="58">
        <f>57+26</f>
        <v>83</v>
      </c>
      <c r="Q75" s="58">
        <v>82</v>
      </c>
      <c r="R75" s="58">
        <v>79</v>
      </c>
      <c r="S75" s="58">
        <v>93</v>
      </c>
      <c r="T75" s="58">
        <v>92</v>
      </c>
    </row>
    <row r="76" spans="1:21" ht="17" thickBot="1" x14ac:dyDescent="0.25">
      <c r="A76" s="11">
        <v>2</v>
      </c>
      <c r="B76" s="44">
        <v>34</v>
      </c>
      <c r="C76" s="44">
        <v>48</v>
      </c>
      <c r="D76" s="44">
        <v>53</v>
      </c>
      <c r="E76" s="44">
        <v>50</v>
      </c>
      <c r="F76" s="44">
        <v>44</v>
      </c>
      <c r="G76" s="45">
        <v>48</v>
      </c>
      <c r="H76" s="45">
        <v>58</v>
      </c>
      <c r="I76" s="45">
        <v>53</v>
      </c>
      <c r="J76" s="46">
        <v>51</v>
      </c>
      <c r="K76" s="46">
        <v>49</v>
      </c>
      <c r="L76" s="46">
        <v>58</v>
      </c>
      <c r="M76" s="39">
        <v>55</v>
      </c>
      <c r="N76" s="57">
        <v>61</v>
      </c>
      <c r="O76" s="57">
        <v>62</v>
      </c>
      <c r="P76" s="58">
        <f>53+13</f>
        <v>66</v>
      </c>
      <c r="Q76" s="58">
        <v>82</v>
      </c>
      <c r="R76" s="58">
        <v>82</v>
      </c>
      <c r="S76" s="58">
        <v>75</v>
      </c>
      <c r="T76" s="58">
        <v>90</v>
      </c>
    </row>
    <row r="77" spans="1:21" ht="17" thickBot="1" x14ac:dyDescent="0.25">
      <c r="A77" s="11">
        <v>3</v>
      </c>
      <c r="B77" s="44">
        <v>37</v>
      </c>
      <c r="C77" s="44">
        <v>33</v>
      </c>
      <c r="D77" s="44">
        <v>44</v>
      </c>
      <c r="E77" s="44">
        <v>48</v>
      </c>
      <c r="F77" s="44">
        <v>47</v>
      </c>
      <c r="G77" s="45">
        <v>41</v>
      </c>
      <c r="H77" s="45">
        <v>43</v>
      </c>
      <c r="I77" s="45">
        <v>59</v>
      </c>
      <c r="J77" s="46">
        <v>49</v>
      </c>
      <c r="K77" s="46">
        <v>49</v>
      </c>
      <c r="L77" s="46">
        <v>48</v>
      </c>
      <c r="M77" s="39">
        <v>58</v>
      </c>
      <c r="N77" s="57">
        <v>54</v>
      </c>
      <c r="O77" s="57">
        <v>61</v>
      </c>
      <c r="P77" s="57">
        <v>61</v>
      </c>
      <c r="Q77" s="57">
        <v>62</v>
      </c>
      <c r="R77" s="57">
        <v>81</v>
      </c>
      <c r="S77" s="57">
        <v>77</v>
      </c>
      <c r="T77" s="57">
        <v>72</v>
      </c>
    </row>
    <row r="78" spans="1:21" ht="17" thickBot="1" x14ac:dyDescent="0.25">
      <c r="A78" s="11">
        <v>4</v>
      </c>
      <c r="B78" s="44">
        <v>28</v>
      </c>
      <c r="C78" s="44">
        <v>31</v>
      </c>
      <c r="D78" s="44">
        <v>31</v>
      </c>
      <c r="E78" s="44">
        <v>41</v>
      </c>
      <c r="F78" s="44">
        <v>47</v>
      </c>
      <c r="G78" s="45">
        <v>46</v>
      </c>
      <c r="H78" s="45">
        <v>40</v>
      </c>
      <c r="I78" s="45">
        <v>41</v>
      </c>
      <c r="J78" s="46">
        <v>53</v>
      </c>
      <c r="K78" s="46">
        <v>43</v>
      </c>
      <c r="L78" s="46">
        <v>48</v>
      </c>
      <c r="M78" s="39">
        <v>50</v>
      </c>
      <c r="N78" s="57">
        <v>52</v>
      </c>
      <c r="O78" s="57">
        <v>53</v>
      </c>
      <c r="P78" s="57">
        <v>61</v>
      </c>
      <c r="Q78" s="57">
        <v>59</v>
      </c>
      <c r="R78" s="57">
        <v>62</v>
      </c>
      <c r="S78" s="57">
        <v>80</v>
      </c>
      <c r="T78" s="57">
        <v>76</v>
      </c>
    </row>
    <row r="79" spans="1:21" ht="17" thickBot="1" x14ac:dyDescent="0.25">
      <c r="A79" s="11">
        <v>5</v>
      </c>
      <c r="B79" s="44">
        <v>16</v>
      </c>
      <c r="C79" s="44">
        <v>24</v>
      </c>
      <c r="D79" s="44">
        <v>29</v>
      </c>
      <c r="E79" s="44">
        <v>28</v>
      </c>
      <c r="F79" s="44">
        <v>42</v>
      </c>
      <c r="G79" s="45">
        <v>45</v>
      </c>
      <c r="H79" s="45">
        <v>37</v>
      </c>
      <c r="I79" s="45">
        <v>41</v>
      </c>
      <c r="J79" s="46">
        <v>39</v>
      </c>
      <c r="K79" s="46">
        <v>43</v>
      </c>
      <c r="L79" s="46">
        <v>43</v>
      </c>
      <c r="M79" s="39">
        <v>49</v>
      </c>
      <c r="N79" s="57">
        <v>51</v>
      </c>
      <c r="O79" s="57">
        <v>53</v>
      </c>
      <c r="P79" s="57">
        <v>53</v>
      </c>
      <c r="Q79" s="57">
        <v>57</v>
      </c>
      <c r="R79" s="57">
        <v>58</v>
      </c>
      <c r="S79" s="57">
        <v>60</v>
      </c>
      <c r="T79" s="57">
        <v>81</v>
      </c>
    </row>
    <row r="80" spans="1:21" ht="17" thickBot="1" x14ac:dyDescent="0.25">
      <c r="A80" s="11">
        <v>6</v>
      </c>
      <c r="B80" s="44">
        <v>25</v>
      </c>
      <c r="C80" s="44">
        <v>31</v>
      </c>
      <c r="D80" s="44">
        <v>40</v>
      </c>
      <c r="E80" s="44">
        <v>47</v>
      </c>
      <c r="F80" s="44">
        <v>51</v>
      </c>
      <c r="G80" s="45">
        <v>58</v>
      </c>
      <c r="H80" s="45">
        <v>64</v>
      </c>
      <c r="I80" s="45">
        <v>51</v>
      </c>
      <c r="J80" s="46">
        <v>51</v>
      </c>
      <c r="K80" s="46">
        <v>55</v>
      </c>
      <c r="L80" s="46">
        <v>55</v>
      </c>
      <c r="M80" s="39">
        <v>59</v>
      </c>
      <c r="N80" s="57">
        <v>57</v>
      </c>
      <c r="O80" s="57">
        <v>64</v>
      </c>
      <c r="P80" s="57">
        <v>73</v>
      </c>
      <c r="Q80" s="57">
        <v>69</v>
      </c>
      <c r="R80" s="57">
        <v>81</v>
      </c>
      <c r="S80" s="57">
        <v>64</v>
      </c>
      <c r="T80" s="57">
        <v>72</v>
      </c>
    </row>
    <row r="81" spans="1:20" ht="17" thickBot="1" x14ac:dyDescent="0.25">
      <c r="A81" s="11">
        <v>7</v>
      </c>
      <c r="B81" s="44">
        <v>20</v>
      </c>
      <c r="C81" s="44">
        <v>26</v>
      </c>
      <c r="D81" s="44">
        <v>24</v>
      </c>
      <c r="E81" s="44">
        <v>39</v>
      </c>
      <c r="F81" s="44">
        <v>40</v>
      </c>
      <c r="G81" s="45">
        <v>50</v>
      </c>
      <c r="H81" s="45">
        <v>53</v>
      </c>
      <c r="I81" s="45">
        <v>64</v>
      </c>
      <c r="J81" s="46">
        <v>49</v>
      </c>
      <c r="K81" s="46">
        <v>50</v>
      </c>
      <c r="L81" s="46">
        <v>56</v>
      </c>
      <c r="M81" s="39">
        <v>55</v>
      </c>
      <c r="N81" s="57">
        <v>57</v>
      </c>
      <c r="O81" s="57">
        <v>56</v>
      </c>
      <c r="P81" s="57">
        <v>66</v>
      </c>
      <c r="Q81" s="57">
        <v>70</v>
      </c>
      <c r="R81" s="57">
        <v>65</v>
      </c>
      <c r="S81" s="57">
        <v>75</v>
      </c>
      <c r="T81" s="57">
        <v>63</v>
      </c>
    </row>
    <row r="82" spans="1:20" ht="17" thickBot="1" x14ac:dyDescent="0.25">
      <c r="A82" s="11">
        <v>8</v>
      </c>
      <c r="B82" s="44">
        <v>28</v>
      </c>
      <c r="C82" s="44">
        <v>20</v>
      </c>
      <c r="D82" s="44">
        <v>31</v>
      </c>
      <c r="E82" s="44">
        <v>24</v>
      </c>
      <c r="F82" s="44">
        <v>43</v>
      </c>
      <c r="G82" s="45">
        <v>38</v>
      </c>
      <c r="H82" s="45">
        <v>47</v>
      </c>
      <c r="I82" s="45">
        <v>47</v>
      </c>
      <c r="J82" s="46">
        <v>55</v>
      </c>
      <c r="K82" s="46">
        <v>44</v>
      </c>
      <c r="L82" s="46">
        <v>46</v>
      </c>
      <c r="M82" s="39">
        <v>46</v>
      </c>
      <c r="N82" s="57">
        <v>62</v>
      </c>
      <c r="O82" s="57">
        <v>47</v>
      </c>
      <c r="P82" s="57">
        <v>51</v>
      </c>
      <c r="Q82" s="57">
        <v>65</v>
      </c>
      <c r="R82" s="57">
        <v>72</v>
      </c>
      <c r="S82" s="57">
        <v>79</v>
      </c>
      <c r="T82" s="57">
        <v>70</v>
      </c>
    </row>
    <row r="83" spans="1:20" ht="17" thickBot="1" x14ac:dyDescent="0.25">
      <c r="A83" s="11">
        <v>9</v>
      </c>
      <c r="B83" s="44">
        <v>21</v>
      </c>
      <c r="C83" s="44">
        <v>27</v>
      </c>
      <c r="D83" s="44">
        <v>22</v>
      </c>
      <c r="E83" s="44">
        <v>33</v>
      </c>
      <c r="F83" s="44">
        <v>28</v>
      </c>
      <c r="G83" s="45">
        <v>45</v>
      </c>
      <c r="H83" s="45">
        <v>37</v>
      </c>
      <c r="I83" s="45">
        <v>40</v>
      </c>
      <c r="J83" s="46">
        <v>41</v>
      </c>
      <c r="K83" s="46">
        <v>50</v>
      </c>
      <c r="L83" s="46">
        <v>47</v>
      </c>
      <c r="M83" s="39">
        <v>42</v>
      </c>
      <c r="N83" s="57">
        <v>40</v>
      </c>
      <c r="O83" s="57">
        <v>55</v>
      </c>
      <c r="P83" s="57">
        <v>46</v>
      </c>
      <c r="Q83" s="57">
        <v>51</v>
      </c>
      <c r="R83" s="57">
        <v>60</v>
      </c>
      <c r="S83" s="57">
        <v>76</v>
      </c>
      <c r="T83" s="57">
        <v>42</v>
      </c>
    </row>
    <row r="84" spans="1:20" ht="17" thickBot="1" x14ac:dyDescent="0.25">
      <c r="A84" s="11">
        <v>10</v>
      </c>
      <c r="B84" s="44">
        <v>23</v>
      </c>
      <c r="C84" s="44">
        <v>21</v>
      </c>
      <c r="D84" s="44">
        <v>26</v>
      </c>
      <c r="E84" s="44">
        <v>17</v>
      </c>
      <c r="F84" s="44">
        <v>34</v>
      </c>
      <c r="G84" s="45">
        <v>27</v>
      </c>
      <c r="H84" s="45">
        <v>42</v>
      </c>
      <c r="I84" s="45">
        <v>28</v>
      </c>
      <c r="J84" s="46">
        <v>40</v>
      </c>
      <c r="K84" s="46">
        <v>38</v>
      </c>
      <c r="L84" s="46">
        <v>38</v>
      </c>
      <c r="M84" s="39">
        <v>39</v>
      </c>
      <c r="N84" s="57">
        <v>50</v>
      </c>
      <c r="O84" s="57">
        <v>28</v>
      </c>
      <c r="P84" s="57">
        <v>58</v>
      </c>
      <c r="Q84" s="57">
        <v>44</v>
      </c>
      <c r="R84" s="57">
        <v>47</v>
      </c>
      <c r="S84" s="57">
        <v>64</v>
      </c>
      <c r="T84" s="57">
        <v>54</v>
      </c>
    </row>
    <row r="85" spans="1:20" ht="17" thickBot="1" x14ac:dyDescent="0.25">
      <c r="A85" s="11">
        <v>11</v>
      </c>
      <c r="B85" s="44">
        <v>17</v>
      </c>
      <c r="C85" s="44">
        <v>18</v>
      </c>
      <c r="D85" s="44">
        <v>13</v>
      </c>
      <c r="E85" s="44">
        <v>25</v>
      </c>
      <c r="F85" s="44">
        <v>21</v>
      </c>
      <c r="G85" s="45">
        <v>30</v>
      </c>
      <c r="H85" s="45">
        <v>26</v>
      </c>
      <c r="I85" s="45">
        <v>32</v>
      </c>
      <c r="J85" s="46">
        <v>20</v>
      </c>
      <c r="K85" s="46">
        <v>30</v>
      </c>
      <c r="L85" s="46">
        <v>34</v>
      </c>
      <c r="M85" s="39">
        <v>36</v>
      </c>
      <c r="N85" s="57">
        <v>30</v>
      </c>
      <c r="O85" s="57">
        <v>40</v>
      </c>
      <c r="P85" s="57">
        <v>28</v>
      </c>
      <c r="Q85" s="57">
        <v>50</v>
      </c>
      <c r="R85" s="57">
        <v>36</v>
      </c>
      <c r="S85" s="57">
        <v>49</v>
      </c>
      <c r="T85" s="57">
        <v>45</v>
      </c>
    </row>
    <row r="86" spans="1:20" ht="17" thickBot="1" x14ac:dyDescent="0.25">
      <c r="A86" s="11">
        <v>12</v>
      </c>
      <c r="B86" s="44">
        <v>18</v>
      </c>
      <c r="C86" s="44">
        <v>16</v>
      </c>
      <c r="D86" s="44">
        <v>17</v>
      </c>
      <c r="E86" s="44">
        <v>16</v>
      </c>
      <c r="F86" s="44">
        <v>28</v>
      </c>
      <c r="G86" s="45">
        <v>19</v>
      </c>
      <c r="H86" s="45">
        <v>31</v>
      </c>
      <c r="I86" s="45">
        <v>22</v>
      </c>
      <c r="J86" s="46">
        <v>26</v>
      </c>
      <c r="K86" s="46">
        <v>23</v>
      </c>
      <c r="L86" s="46">
        <v>23</v>
      </c>
      <c r="M86" s="39">
        <v>26</v>
      </c>
      <c r="N86" s="57">
        <v>22</v>
      </c>
      <c r="O86" s="57">
        <v>29</v>
      </c>
      <c r="P86" s="57">
        <v>35</v>
      </c>
      <c r="Q86" s="57">
        <v>31</v>
      </c>
      <c r="R86" s="57">
        <v>43</v>
      </c>
      <c r="S86" s="57">
        <v>36</v>
      </c>
      <c r="T86" s="57">
        <v>38</v>
      </c>
    </row>
    <row r="87" spans="1:20" ht="18" thickBot="1" x14ac:dyDescent="0.25">
      <c r="A87" s="11" t="s">
        <v>13</v>
      </c>
      <c r="B87" s="44"/>
      <c r="C87" s="44"/>
      <c r="D87" s="44">
        <v>1</v>
      </c>
      <c r="E87" s="44"/>
      <c r="F87" s="44"/>
      <c r="G87" s="45">
        <v>3</v>
      </c>
      <c r="H87" s="45">
        <v>2</v>
      </c>
      <c r="I87" s="45"/>
      <c r="J87" s="46"/>
      <c r="K87" s="46"/>
      <c r="L87" s="47"/>
      <c r="M87" s="40"/>
      <c r="N87" s="59"/>
      <c r="O87" s="58"/>
      <c r="P87" s="58"/>
      <c r="Q87" s="58"/>
      <c r="R87" s="58"/>
      <c r="S87" s="58"/>
      <c r="T87" s="58"/>
    </row>
    <row r="88" spans="1:20" ht="18" thickBot="1" x14ac:dyDescent="0.25">
      <c r="A88" s="15" t="s">
        <v>14</v>
      </c>
      <c r="B88" s="48">
        <f>SUM(B74:B86)</f>
        <v>376</v>
      </c>
      <c r="C88" s="48">
        <f>SUM(C74:C86)</f>
        <v>405</v>
      </c>
      <c r="D88" s="48">
        <f>SUM(D74:D87)</f>
        <v>437</v>
      </c>
      <c r="E88" s="48">
        <f>SUM(E74:E86)</f>
        <v>464</v>
      </c>
      <c r="F88" s="48">
        <f>SUM(F74:F86)</f>
        <v>535</v>
      </c>
      <c r="G88" s="48">
        <f>SUM(G74:G87)</f>
        <v>572</v>
      </c>
      <c r="H88" s="49">
        <f>SUM(H74:H87)</f>
        <v>590</v>
      </c>
      <c r="I88" s="49">
        <f>SUM(I74:I86)</f>
        <v>588</v>
      </c>
      <c r="J88" s="48">
        <f>SUM(J74:J86)</f>
        <v>579</v>
      </c>
      <c r="K88" s="48">
        <f>SUM(K74:K86)</f>
        <v>591</v>
      </c>
      <c r="L88" s="48">
        <f>SUM(L74:L86)</f>
        <v>609</v>
      </c>
      <c r="M88" s="41">
        <f t="shared" ref="M88:R88" si="66">SUM(M74:M87)</f>
        <v>633</v>
      </c>
      <c r="N88" s="41">
        <f t="shared" si="66"/>
        <v>670</v>
      </c>
      <c r="O88" s="41">
        <f t="shared" si="66"/>
        <v>699</v>
      </c>
      <c r="P88" s="41">
        <f t="shared" si="66"/>
        <v>766</v>
      </c>
      <c r="Q88" s="41">
        <f t="shared" si="66"/>
        <v>795</v>
      </c>
      <c r="R88" s="41">
        <f t="shared" si="66"/>
        <v>856</v>
      </c>
      <c r="S88" s="41">
        <f t="shared" ref="S88:T88" si="67">SUM(S74:S87)</f>
        <v>918</v>
      </c>
      <c r="T88" s="41">
        <f t="shared" si="67"/>
        <v>894</v>
      </c>
    </row>
    <row r="89" spans="1:20" ht="69" thickBot="1" x14ac:dyDescent="0.25">
      <c r="A89" s="15" t="s">
        <v>15</v>
      </c>
      <c r="B89" s="50" t="s">
        <v>16</v>
      </c>
      <c r="C89" s="20">
        <f>((C88-B88)/B88)</f>
        <v>7.7127659574468085E-2</v>
      </c>
      <c r="D89" s="20">
        <f t="shared" ref="D89:K89" si="68">(D88-C88)/C88</f>
        <v>7.9012345679012344E-2</v>
      </c>
      <c r="E89" s="20">
        <f t="shared" si="68"/>
        <v>6.1784897025171627E-2</v>
      </c>
      <c r="F89" s="20">
        <f t="shared" si="68"/>
        <v>0.15301724137931033</v>
      </c>
      <c r="G89" s="51">
        <f t="shared" si="68"/>
        <v>6.9158878504672894E-2</v>
      </c>
      <c r="H89" s="20">
        <f t="shared" si="68"/>
        <v>3.1468531468531472E-2</v>
      </c>
      <c r="I89" s="20">
        <f t="shared" si="68"/>
        <v>-3.3898305084745762E-3</v>
      </c>
      <c r="J89" s="20">
        <f t="shared" si="68"/>
        <v>-1.5306122448979591E-2</v>
      </c>
      <c r="K89" s="20">
        <f t="shared" si="68"/>
        <v>2.072538860103627E-2</v>
      </c>
      <c r="L89" s="20">
        <f t="shared" ref="L89:T89" si="69">(L88-K88)/K88</f>
        <v>3.0456852791878174E-2</v>
      </c>
      <c r="M89" s="42">
        <f t="shared" si="69"/>
        <v>3.9408866995073892E-2</v>
      </c>
      <c r="N89" s="42">
        <f t="shared" si="69"/>
        <v>5.845181674565561E-2</v>
      </c>
      <c r="O89" s="42">
        <f t="shared" si="69"/>
        <v>4.3283582089552242E-2</v>
      </c>
      <c r="P89" s="42">
        <f t="shared" si="69"/>
        <v>9.5851216022889846E-2</v>
      </c>
      <c r="Q89" s="42">
        <f t="shared" si="69"/>
        <v>3.7859007832898174E-2</v>
      </c>
      <c r="R89" s="42">
        <f t="shared" si="69"/>
        <v>7.672955974842767E-2</v>
      </c>
      <c r="S89" s="42">
        <f t="shared" si="69"/>
        <v>7.2429906542056069E-2</v>
      </c>
      <c r="T89" s="42">
        <f t="shared" si="69"/>
        <v>-2.6143790849673203E-2</v>
      </c>
    </row>
    <row r="90" spans="1:20" ht="52" thickBot="1" x14ac:dyDescent="0.25">
      <c r="A90" s="15" t="s">
        <v>17</v>
      </c>
      <c r="B90" s="18"/>
      <c r="C90" s="18"/>
      <c r="D90" s="18"/>
      <c r="E90" s="18"/>
      <c r="F90" s="18"/>
      <c r="G90" s="18">
        <f t="shared" ref="G90:T90" si="70">(G88-B88)/B88</f>
        <v>0.52127659574468088</v>
      </c>
      <c r="H90" s="18">
        <f t="shared" si="70"/>
        <v>0.4567901234567901</v>
      </c>
      <c r="I90" s="18">
        <f t="shared" si="70"/>
        <v>0.34553775743707094</v>
      </c>
      <c r="J90" s="18">
        <f t="shared" si="70"/>
        <v>0.24784482758620691</v>
      </c>
      <c r="K90" s="18">
        <f t="shared" si="70"/>
        <v>0.10467289719626169</v>
      </c>
      <c r="L90" s="18">
        <f t="shared" si="70"/>
        <v>6.4685314685314688E-2</v>
      </c>
      <c r="M90" s="35">
        <f t="shared" si="70"/>
        <v>7.2881355932203393E-2</v>
      </c>
      <c r="N90" s="35">
        <f t="shared" si="70"/>
        <v>0.13945578231292516</v>
      </c>
      <c r="O90" s="35">
        <f t="shared" si="70"/>
        <v>0.20725388601036268</v>
      </c>
      <c r="P90" s="35">
        <f t="shared" si="70"/>
        <v>0.29610829103214892</v>
      </c>
      <c r="Q90" s="35">
        <f t="shared" si="70"/>
        <v>0.30541871921182268</v>
      </c>
      <c r="R90" s="35">
        <f t="shared" si="70"/>
        <v>0.35229067930489733</v>
      </c>
      <c r="S90" s="35">
        <f t="shared" si="70"/>
        <v>0.37014925373134328</v>
      </c>
      <c r="T90" s="35">
        <f t="shared" si="70"/>
        <v>0.27896995708154504</v>
      </c>
    </row>
    <row r="91" spans="1:20" ht="52" thickBot="1" x14ac:dyDescent="0.25">
      <c r="A91" s="15" t="s">
        <v>18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>
        <f t="shared" ref="L91:T91" si="71">(L88-B88)/B88</f>
        <v>0.61968085106382975</v>
      </c>
      <c r="M91" s="35">
        <f t="shared" si="71"/>
        <v>0.562962962962963</v>
      </c>
      <c r="N91" s="35">
        <f t="shared" si="71"/>
        <v>0.53318077803203656</v>
      </c>
      <c r="O91" s="35">
        <f t="shared" si="71"/>
        <v>0.50646551724137934</v>
      </c>
      <c r="P91" s="35">
        <f t="shared" si="71"/>
        <v>0.43177570093457945</v>
      </c>
      <c r="Q91" s="35">
        <f t="shared" si="71"/>
        <v>0.38986013986013984</v>
      </c>
      <c r="R91" s="35">
        <f t="shared" si="71"/>
        <v>0.45084745762711864</v>
      </c>
      <c r="S91" s="35">
        <f t="shared" si="71"/>
        <v>0.56122448979591832</v>
      </c>
      <c r="T91" s="35">
        <f t="shared" si="71"/>
        <v>0.54404145077720212</v>
      </c>
    </row>
    <row r="92" spans="1:20" ht="35" thickBot="1" x14ac:dyDescent="0.25">
      <c r="A92" s="15" t="s">
        <v>19</v>
      </c>
      <c r="B92" s="48">
        <v>5434</v>
      </c>
      <c r="C92" s="48">
        <v>5373</v>
      </c>
      <c r="D92" s="48">
        <v>5221</v>
      </c>
      <c r="E92" s="48">
        <v>5042</v>
      </c>
      <c r="F92" s="48">
        <v>5003</v>
      </c>
      <c r="G92" s="49">
        <v>5017</v>
      </c>
      <c r="H92" s="48">
        <v>5060</v>
      </c>
      <c r="I92" s="48">
        <v>5104</v>
      </c>
      <c r="J92" s="52">
        <v>5037</v>
      </c>
      <c r="K92" s="52">
        <v>5023</v>
      </c>
      <c r="L92" s="52">
        <v>5207</v>
      </c>
      <c r="M92" s="43">
        <v>5169</v>
      </c>
      <c r="N92" s="60">
        <v>5169</v>
      </c>
      <c r="O92" s="61">
        <v>5303</v>
      </c>
      <c r="P92" s="62">
        <v>5365</v>
      </c>
      <c r="Q92" s="62">
        <v>5457</v>
      </c>
      <c r="R92" s="62">
        <v>5590</v>
      </c>
      <c r="S92" s="62">
        <v>5707</v>
      </c>
      <c r="T92" s="62">
        <v>5795</v>
      </c>
    </row>
    <row r="93" spans="1:20" ht="69" thickBot="1" x14ac:dyDescent="0.25">
      <c r="A93" s="15" t="s">
        <v>20</v>
      </c>
      <c r="B93" s="19" t="s">
        <v>21</v>
      </c>
      <c r="C93" s="20">
        <f>(C92-B92)/B92</f>
        <v>-1.1225616488774383E-2</v>
      </c>
      <c r="D93" s="20">
        <f t="shared" ref="D93:K93" si="72">(D92-C92)/C92</f>
        <v>-2.8289596128792109E-2</v>
      </c>
      <c r="E93" s="20">
        <f t="shared" si="72"/>
        <v>-3.4284619804635125E-2</v>
      </c>
      <c r="F93" s="20">
        <f t="shared" si="72"/>
        <v>-7.7350257834192778E-3</v>
      </c>
      <c r="G93" s="51">
        <f t="shared" si="72"/>
        <v>2.7983210073955628E-3</v>
      </c>
      <c r="H93" s="20">
        <f t="shared" si="72"/>
        <v>8.5708590791309554E-3</v>
      </c>
      <c r="I93" s="20">
        <f t="shared" si="72"/>
        <v>8.6956521739130436E-3</v>
      </c>
      <c r="J93" s="20">
        <f t="shared" si="72"/>
        <v>-1.3126959247648904E-2</v>
      </c>
      <c r="K93" s="20">
        <f t="shared" si="72"/>
        <v>-2.7794322017073653E-3</v>
      </c>
      <c r="L93" s="20">
        <f t="shared" ref="L93:T93" si="73">(L92-K92)/K92</f>
        <v>3.663149512243679E-2</v>
      </c>
      <c r="M93" s="42">
        <f t="shared" si="73"/>
        <v>-7.2978682542730938E-3</v>
      </c>
      <c r="N93" s="42">
        <f t="shared" si="73"/>
        <v>0</v>
      </c>
      <c r="O93" s="42">
        <f t="shared" si="73"/>
        <v>2.5923776359063649E-2</v>
      </c>
      <c r="P93" s="42">
        <f t="shared" si="73"/>
        <v>1.1691495379973599E-2</v>
      </c>
      <c r="Q93" s="42">
        <f t="shared" si="73"/>
        <v>1.7148182665424044E-2</v>
      </c>
      <c r="R93" s="42">
        <f t="shared" si="73"/>
        <v>2.43723657687374E-2</v>
      </c>
      <c r="S93" s="42">
        <f t="shared" si="73"/>
        <v>2.0930232558139535E-2</v>
      </c>
      <c r="T93" s="42">
        <f t="shared" si="73"/>
        <v>1.5419660066584896E-2</v>
      </c>
    </row>
    <row r="94" spans="1:20" ht="52" thickBot="1" x14ac:dyDescent="0.25">
      <c r="A94" s="15" t="s">
        <v>22</v>
      </c>
      <c r="B94" s="19"/>
      <c r="C94" s="20"/>
      <c r="D94" s="20"/>
      <c r="E94" s="20"/>
      <c r="F94" s="20"/>
      <c r="G94" s="18">
        <f t="shared" ref="G94:L94" si="74">(G92-B92)/B92</f>
        <v>-7.6739050423260943E-2</v>
      </c>
      <c r="H94" s="18">
        <f t="shared" si="74"/>
        <v>-5.8254234133631122E-2</v>
      </c>
      <c r="I94" s="18">
        <f t="shared" si="74"/>
        <v>-2.2409500095767095E-2</v>
      </c>
      <c r="J94" s="18">
        <f t="shared" si="74"/>
        <v>-9.9166997223324067E-4</v>
      </c>
      <c r="K94" s="18">
        <f t="shared" si="74"/>
        <v>3.9976014391365179E-3</v>
      </c>
      <c r="L94" s="18">
        <f t="shared" si="74"/>
        <v>3.7871237791508867E-2</v>
      </c>
      <c r="M94" s="35">
        <f t="shared" ref="M94:T94" si="75">(M92-H92)/H92</f>
        <v>2.1541501976284586E-2</v>
      </c>
      <c r="N94" s="35">
        <f t="shared" si="75"/>
        <v>1.2735109717868339E-2</v>
      </c>
      <c r="O94" s="35">
        <f t="shared" si="75"/>
        <v>5.2809211832439945E-2</v>
      </c>
      <c r="P94" s="35">
        <f t="shared" si="75"/>
        <v>6.8086800716703172E-2</v>
      </c>
      <c r="Q94" s="35">
        <f t="shared" si="75"/>
        <v>4.8012291146533513E-2</v>
      </c>
      <c r="R94" s="35">
        <f t="shared" si="75"/>
        <v>8.1447088411685048E-2</v>
      </c>
      <c r="S94" s="35">
        <f t="shared" si="75"/>
        <v>0.1040820274714645</v>
      </c>
      <c r="T94" s="35">
        <f t="shared" si="75"/>
        <v>9.277767301527437E-2</v>
      </c>
    </row>
    <row r="95" spans="1:20" ht="52" thickBot="1" x14ac:dyDescent="0.25">
      <c r="A95" s="15" t="s">
        <v>23</v>
      </c>
      <c r="B95" s="19"/>
      <c r="C95" s="20"/>
      <c r="D95" s="20"/>
      <c r="E95" s="20"/>
      <c r="F95" s="20"/>
      <c r="G95" s="18"/>
      <c r="H95" s="18"/>
      <c r="I95" s="18"/>
      <c r="J95" s="18"/>
      <c r="K95" s="18"/>
      <c r="L95" s="18">
        <f t="shared" ref="L95:T95" si="76">(L92-B92)/B92</f>
        <v>-4.1774015458225983E-2</v>
      </c>
      <c r="M95" s="35">
        <f t="shared" si="76"/>
        <v>-3.796761585706309E-2</v>
      </c>
      <c r="N95" s="35">
        <f t="shared" si="76"/>
        <v>-9.9597778203409301E-3</v>
      </c>
      <c r="O95" s="35">
        <f t="shared" si="76"/>
        <v>5.1765172550575167E-2</v>
      </c>
      <c r="P95" s="35">
        <f t="shared" si="76"/>
        <v>7.2356586048370974E-2</v>
      </c>
      <c r="Q95" s="35">
        <f t="shared" si="76"/>
        <v>8.7701813832967906E-2</v>
      </c>
      <c r="R95" s="35">
        <f t="shared" si="76"/>
        <v>0.10474308300395258</v>
      </c>
      <c r="S95" s="35">
        <f t="shared" si="76"/>
        <v>0.11814263322884012</v>
      </c>
      <c r="T95" s="35">
        <f t="shared" si="76"/>
        <v>0.15048640063529878</v>
      </c>
    </row>
    <row r="96" spans="1:20" ht="18" thickBot="1" x14ac:dyDescent="0.25">
      <c r="A96" s="15" t="s">
        <v>24</v>
      </c>
      <c r="B96" s="20">
        <f>B88/B92</f>
        <v>6.9193963930806041E-2</v>
      </c>
      <c r="C96" s="20">
        <f>C88/C92</f>
        <v>7.5376884422110546E-2</v>
      </c>
      <c r="D96" s="20">
        <f t="shared" ref="D96:J96" si="77">D88/D92</f>
        <v>8.3700440528634359E-2</v>
      </c>
      <c r="E96" s="20">
        <f t="shared" si="77"/>
        <v>9.2026973423244743E-2</v>
      </c>
      <c r="F96" s="20">
        <f t="shared" si="77"/>
        <v>0.10693583849690186</v>
      </c>
      <c r="G96" s="51">
        <f t="shared" si="77"/>
        <v>0.11401235798285828</v>
      </c>
      <c r="H96" s="20">
        <f t="shared" si="77"/>
        <v>0.116600790513834</v>
      </c>
      <c r="I96" s="20">
        <f t="shared" si="77"/>
        <v>0.1152037617554859</v>
      </c>
      <c r="J96" s="20">
        <f t="shared" si="77"/>
        <v>0.11494937462775462</v>
      </c>
      <c r="K96" s="20">
        <f t="shared" ref="K96:P96" si="78">K88/K92</f>
        <v>0.117658769659566</v>
      </c>
      <c r="L96" s="20">
        <f t="shared" si="78"/>
        <v>0.11695794123295564</v>
      </c>
      <c r="M96" s="42">
        <f t="shared" si="78"/>
        <v>0.122460824143935</v>
      </c>
      <c r="N96" s="42">
        <f t="shared" si="78"/>
        <v>0.12961888179531825</v>
      </c>
      <c r="O96" s="42">
        <f t="shared" si="78"/>
        <v>0.13181218178389592</v>
      </c>
      <c r="P96" s="42">
        <f t="shared" si="78"/>
        <v>0.14277726001863933</v>
      </c>
      <c r="Q96" s="42">
        <f t="shared" ref="Q96:R96" si="79">Q88/Q92</f>
        <v>0.14568444200109951</v>
      </c>
      <c r="R96" s="42">
        <f t="shared" si="79"/>
        <v>0.15313059033989265</v>
      </c>
      <c r="S96" s="42">
        <f t="shared" ref="S96:T96" si="80">S88/S92</f>
        <v>0.16085509024005606</v>
      </c>
      <c r="T96" s="42">
        <f t="shared" si="80"/>
        <v>0.15427092320966351</v>
      </c>
    </row>
    <row r="97" spans="1:29" ht="52" thickBot="1" x14ac:dyDescent="0.25">
      <c r="A97" s="15" t="s">
        <v>25</v>
      </c>
      <c r="B97" s="18"/>
      <c r="C97" s="18">
        <f t="shared" ref="C97:K97" si="81">(C96-B96)</f>
        <v>6.1829204913045055E-3</v>
      </c>
      <c r="D97" s="18">
        <f t="shared" si="81"/>
        <v>8.3235561065238134E-3</v>
      </c>
      <c r="E97" s="18">
        <f t="shared" si="81"/>
        <v>8.3265328946103834E-3</v>
      </c>
      <c r="F97" s="18">
        <f t="shared" si="81"/>
        <v>1.4908865073657115E-2</v>
      </c>
      <c r="G97" s="18">
        <f t="shared" si="81"/>
        <v>7.0765194859564173E-3</v>
      </c>
      <c r="H97" s="18">
        <f t="shared" si="81"/>
        <v>2.5884325309757233E-3</v>
      </c>
      <c r="I97" s="18">
        <f t="shared" si="81"/>
        <v>-1.3970287583481011E-3</v>
      </c>
      <c r="J97" s="18">
        <f t="shared" si="81"/>
        <v>-2.5438712773127869E-4</v>
      </c>
      <c r="K97" s="18">
        <f t="shared" si="81"/>
        <v>2.7093950318113763E-3</v>
      </c>
      <c r="L97" s="18">
        <f>(L96-K96)</f>
        <v>-7.0082842661035871E-4</v>
      </c>
      <c r="M97" s="35">
        <f t="shared" ref="M97:T97" si="82">M96-L96</f>
        <v>5.502882910979362E-3</v>
      </c>
      <c r="N97" s="35">
        <f t="shared" si="82"/>
        <v>7.1580576513832483E-3</v>
      </c>
      <c r="O97" s="35">
        <f t="shared" si="82"/>
        <v>2.1932999885776738E-3</v>
      </c>
      <c r="P97" s="35">
        <f t="shared" si="82"/>
        <v>1.0965078234743408E-2</v>
      </c>
      <c r="Q97" s="35">
        <f t="shared" si="82"/>
        <v>2.9071819824601774E-3</v>
      </c>
      <c r="R97" s="35">
        <f t="shared" si="82"/>
        <v>7.446148338793146E-3</v>
      </c>
      <c r="S97" s="35">
        <f t="shared" si="82"/>
        <v>7.7244999001634118E-3</v>
      </c>
      <c r="T97" s="35">
        <f t="shared" si="82"/>
        <v>-6.5841670303925515E-3</v>
      </c>
    </row>
    <row r="98" spans="1:29" ht="52" thickBot="1" x14ac:dyDescent="0.25">
      <c r="A98" s="15" t="s">
        <v>26</v>
      </c>
      <c r="B98" s="18"/>
      <c r="C98" s="18"/>
      <c r="D98" s="18"/>
      <c r="E98" s="18"/>
      <c r="F98" s="18"/>
      <c r="G98" s="18">
        <f t="shared" ref="G98:T98" si="83">G96-B96</f>
        <v>4.4818394052052235E-2</v>
      </c>
      <c r="H98" s="18">
        <f t="shared" si="83"/>
        <v>4.1223906091723453E-2</v>
      </c>
      <c r="I98" s="18">
        <f t="shared" si="83"/>
        <v>3.1503321226851538E-2</v>
      </c>
      <c r="J98" s="18">
        <f t="shared" si="83"/>
        <v>2.2922401204509876E-2</v>
      </c>
      <c r="K98" s="18">
        <f t="shared" si="83"/>
        <v>1.0722931162664137E-2</v>
      </c>
      <c r="L98" s="18">
        <f t="shared" si="83"/>
        <v>2.9455832500973611E-3</v>
      </c>
      <c r="M98" s="35">
        <f t="shared" si="83"/>
        <v>5.8600336301009998E-3</v>
      </c>
      <c r="N98" s="35">
        <f t="shared" si="83"/>
        <v>1.4415120039832349E-2</v>
      </c>
      <c r="O98" s="35">
        <f t="shared" si="83"/>
        <v>1.6862807156141302E-2</v>
      </c>
      <c r="P98" s="35">
        <f t="shared" si="83"/>
        <v>2.5118490359073334E-2</v>
      </c>
      <c r="Q98" s="35">
        <f t="shared" si="83"/>
        <v>2.872650076814387E-2</v>
      </c>
      <c r="R98" s="35">
        <f t="shared" si="83"/>
        <v>3.0669766195957654E-2</v>
      </c>
      <c r="S98" s="35">
        <f t="shared" si="83"/>
        <v>3.1236208444737817E-2</v>
      </c>
      <c r="T98" s="35">
        <f t="shared" si="83"/>
        <v>2.2458741425767592E-2</v>
      </c>
    </row>
    <row r="99" spans="1:29" ht="52" thickBot="1" x14ac:dyDescent="0.25">
      <c r="A99" s="15" t="s">
        <v>27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>
        <f t="shared" ref="L99:T99" si="84">L96-B96</f>
        <v>4.7763977302149596E-2</v>
      </c>
      <c r="M99" s="35">
        <f t="shared" si="84"/>
        <v>4.7083939721824453E-2</v>
      </c>
      <c r="N99" s="35">
        <f t="shared" si="84"/>
        <v>4.5918441266683888E-2</v>
      </c>
      <c r="O99" s="35">
        <f t="shared" si="84"/>
        <v>3.9785208360651178E-2</v>
      </c>
      <c r="P99" s="35">
        <f t="shared" si="84"/>
        <v>3.5841421521737471E-2</v>
      </c>
      <c r="Q99" s="35">
        <f t="shared" si="84"/>
        <v>3.1672084018241231E-2</v>
      </c>
      <c r="R99" s="35">
        <f t="shared" si="84"/>
        <v>3.6529799826058654E-2</v>
      </c>
      <c r="S99" s="35">
        <f t="shared" si="84"/>
        <v>4.5651328484570167E-2</v>
      </c>
      <c r="T99" s="35">
        <f t="shared" si="84"/>
        <v>3.9321548581908894E-2</v>
      </c>
    </row>
    <row r="100" spans="1:29" ht="16" x14ac:dyDescent="0.2">
      <c r="A100" s="7" t="s">
        <v>102</v>
      </c>
    </row>
    <row r="101" spans="1:29" ht="16" x14ac:dyDescent="0.2">
      <c r="A101" s="8" t="s">
        <v>67</v>
      </c>
    </row>
    <row r="102" spans="1:29" ht="16" x14ac:dyDescent="0.2">
      <c r="A102" s="8"/>
    </row>
    <row r="103" spans="1:29" ht="16" x14ac:dyDescent="0.2">
      <c r="A103" s="5" t="s">
        <v>98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29" ht="17" thickBot="1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29" ht="35" thickBot="1" x14ac:dyDescent="0.25">
      <c r="A105" s="21" t="s">
        <v>28</v>
      </c>
      <c r="B105" s="10"/>
      <c r="C105" s="10" t="s">
        <v>29</v>
      </c>
      <c r="D105" s="10" t="s">
        <v>30</v>
      </c>
      <c r="E105" s="10" t="s">
        <v>31</v>
      </c>
      <c r="F105" s="10" t="s">
        <v>32</v>
      </c>
      <c r="G105" s="10" t="s">
        <v>33</v>
      </c>
      <c r="H105" s="10" t="s">
        <v>34</v>
      </c>
      <c r="I105" s="10" t="s">
        <v>35</v>
      </c>
      <c r="J105" s="10" t="s">
        <v>36</v>
      </c>
      <c r="K105" s="10" t="s">
        <v>37</v>
      </c>
      <c r="L105" s="10" t="s">
        <v>38</v>
      </c>
      <c r="M105" s="10" t="s">
        <v>79</v>
      </c>
      <c r="N105" s="10" t="s">
        <v>82</v>
      </c>
      <c r="O105" s="10" t="s">
        <v>83</v>
      </c>
      <c r="P105" s="10" t="s">
        <v>85</v>
      </c>
      <c r="Q105" s="10" t="s">
        <v>87</v>
      </c>
      <c r="R105" s="10" t="s">
        <v>90</v>
      </c>
      <c r="S105" s="10" t="s">
        <v>92</v>
      </c>
      <c r="T105" s="10" t="s">
        <v>100</v>
      </c>
      <c r="U105" s="10" t="s">
        <v>39</v>
      </c>
      <c r="V105" s="80"/>
      <c r="W105" s="80"/>
      <c r="X105" s="80"/>
      <c r="Y105" s="80"/>
      <c r="Z105" s="83" t="s">
        <v>40</v>
      </c>
      <c r="AA105" s="83"/>
      <c r="AB105" s="83"/>
      <c r="AC105" s="83"/>
    </row>
    <row r="106" spans="1:29" ht="18" thickBot="1" x14ac:dyDescent="0.25">
      <c r="A106" s="22" t="s">
        <v>41</v>
      </c>
      <c r="B106" s="23"/>
      <c r="C106" s="23">
        <f t="shared" ref="C106:K106" si="85">-C74</f>
        <v>-51</v>
      </c>
      <c r="D106" s="23">
        <f t="shared" si="85"/>
        <v>-51</v>
      </c>
      <c r="E106" s="23">
        <f t="shared" si="85"/>
        <v>-48</v>
      </c>
      <c r="F106" s="23">
        <f t="shared" si="85"/>
        <v>-60</v>
      </c>
      <c r="G106" s="23">
        <f t="shared" si="85"/>
        <v>-54</v>
      </c>
      <c r="H106" s="23">
        <f t="shared" si="85"/>
        <v>-54</v>
      </c>
      <c r="I106" s="23">
        <f t="shared" si="85"/>
        <v>-50</v>
      </c>
      <c r="J106" s="23">
        <f t="shared" si="85"/>
        <v>-54</v>
      </c>
      <c r="K106" s="23">
        <f t="shared" si="85"/>
        <v>-59</v>
      </c>
      <c r="L106" s="23">
        <f t="shared" ref="L106:Q106" si="86">-L74</f>
        <v>-55</v>
      </c>
      <c r="M106" s="23">
        <f t="shared" si="86"/>
        <v>-54</v>
      </c>
      <c r="N106" s="23">
        <f t="shared" si="86"/>
        <v>-70</v>
      </c>
      <c r="O106" s="23">
        <f t="shared" si="86"/>
        <v>-84</v>
      </c>
      <c r="P106" s="23">
        <f t="shared" si="86"/>
        <v>-85</v>
      </c>
      <c r="Q106" s="23">
        <f t="shared" si="86"/>
        <v>-73</v>
      </c>
      <c r="R106" s="23">
        <f>-R74</f>
        <v>-90</v>
      </c>
      <c r="S106" s="23">
        <f>-S74</f>
        <v>-90</v>
      </c>
      <c r="T106" s="23">
        <f>-T74</f>
        <v>-99</v>
      </c>
      <c r="U106" s="67">
        <f t="shared" ref="U106:U120" si="87">AVERAGE(C106:S106)</f>
        <v>-63.647058823529413</v>
      </c>
      <c r="V106" s="81"/>
      <c r="W106" s="81"/>
      <c r="X106" s="81"/>
      <c r="Y106" s="81"/>
      <c r="Z106" s="84" t="s">
        <v>68</v>
      </c>
      <c r="AA106" s="84"/>
      <c r="AB106" s="84"/>
      <c r="AC106" s="84"/>
    </row>
    <row r="107" spans="1:29" ht="18" thickBot="1" x14ac:dyDescent="0.25">
      <c r="A107" s="22" t="s">
        <v>43</v>
      </c>
      <c r="B107" s="12" t="s">
        <v>21</v>
      </c>
      <c r="C107" s="23">
        <f>B74-C75</f>
        <v>-3</v>
      </c>
      <c r="D107" s="23">
        <f t="shared" ref="C107:M118" si="88">C74-D75</f>
        <v>-4</v>
      </c>
      <c r="E107" s="23">
        <f t="shared" si="88"/>
        <v>3</v>
      </c>
      <c r="F107" s="23">
        <f t="shared" si="88"/>
        <v>-2</v>
      </c>
      <c r="G107" s="23">
        <f t="shared" si="88"/>
        <v>-8</v>
      </c>
      <c r="H107" s="23">
        <f t="shared" si="88"/>
        <v>-2</v>
      </c>
      <c r="I107" s="23">
        <f t="shared" si="88"/>
        <v>-6</v>
      </c>
      <c r="J107" s="23">
        <f t="shared" si="88"/>
        <v>-1</v>
      </c>
      <c r="K107" s="23">
        <f t="shared" si="88"/>
        <v>-4</v>
      </c>
      <c r="L107" s="23">
        <f t="shared" si="88"/>
        <v>1</v>
      </c>
      <c r="M107" s="23">
        <f t="shared" si="88"/>
        <v>-9</v>
      </c>
      <c r="N107" s="23">
        <f t="shared" ref="N107:N118" si="89">M74-N75</f>
        <v>-10</v>
      </c>
      <c r="O107" s="23">
        <f t="shared" ref="O107:O118" si="90">N74-O75</f>
        <v>3</v>
      </c>
      <c r="P107" s="23">
        <f t="shared" ref="P107:T118" si="91">O74-P75</f>
        <v>1</v>
      </c>
      <c r="Q107" s="23">
        <f t="shared" si="91"/>
        <v>3</v>
      </c>
      <c r="R107" s="23">
        <f t="shared" si="91"/>
        <v>-6</v>
      </c>
      <c r="S107" s="23">
        <f t="shared" si="91"/>
        <v>-3</v>
      </c>
      <c r="T107" s="23">
        <f t="shared" si="91"/>
        <v>-2</v>
      </c>
      <c r="U107" s="67">
        <f t="shared" si="87"/>
        <v>-2.7647058823529411</v>
      </c>
      <c r="V107" s="81"/>
      <c r="W107" s="81"/>
      <c r="X107" s="81"/>
      <c r="Y107" s="81"/>
      <c r="Z107" s="85" t="s">
        <v>69</v>
      </c>
      <c r="AA107" s="85"/>
      <c r="AB107" s="85"/>
      <c r="AC107" s="85"/>
    </row>
    <row r="108" spans="1:29" ht="18" thickBot="1" x14ac:dyDescent="0.25">
      <c r="A108" s="22" t="s">
        <v>45</v>
      </c>
      <c r="B108" s="12" t="s">
        <v>21</v>
      </c>
      <c r="C108" s="23">
        <f t="shared" si="88"/>
        <v>5</v>
      </c>
      <c r="D108" s="23">
        <f t="shared" si="88"/>
        <v>6</v>
      </c>
      <c r="E108" s="23">
        <f t="shared" si="88"/>
        <v>5</v>
      </c>
      <c r="F108" s="23">
        <f t="shared" si="88"/>
        <v>4</v>
      </c>
      <c r="G108" s="23">
        <f t="shared" si="88"/>
        <v>2</v>
      </c>
      <c r="H108" s="23">
        <f>G75-H76</f>
        <v>10</v>
      </c>
      <c r="I108" s="23">
        <f t="shared" si="88"/>
        <v>3</v>
      </c>
      <c r="J108" s="23">
        <f t="shared" si="88"/>
        <v>9</v>
      </c>
      <c r="K108" s="23">
        <f t="shared" si="88"/>
        <v>2</v>
      </c>
      <c r="L108" s="23">
        <f t="shared" si="88"/>
        <v>0</v>
      </c>
      <c r="M108" s="23">
        <f t="shared" si="88"/>
        <v>3</v>
      </c>
      <c r="N108" s="23">
        <f t="shared" si="89"/>
        <v>3</v>
      </c>
      <c r="O108" s="23">
        <f t="shared" si="90"/>
        <v>2</v>
      </c>
      <c r="P108" s="23">
        <f t="shared" si="91"/>
        <v>1</v>
      </c>
      <c r="Q108" s="23">
        <f t="shared" si="91"/>
        <v>1</v>
      </c>
      <c r="R108" s="23">
        <f t="shared" si="91"/>
        <v>0</v>
      </c>
      <c r="S108" s="23">
        <f t="shared" si="91"/>
        <v>4</v>
      </c>
      <c r="T108" s="23">
        <f t="shared" si="91"/>
        <v>3</v>
      </c>
      <c r="U108" s="67">
        <f t="shared" si="87"/>
        <v>3.5294117647058822</v>
      </c>
      <c r="V108" s="81"/>
      <c r="W108" s="81"/>
      <c r="X108" s="81"/>
      <c r="Y108" s="81"/>
      <c r="Z108" s="86" t="s">
        <v>70</v>
      </c>
      <c r="AA108" s="86"/>
      <c r="AB108" s="86"/>
      <c r="AC108" s="86"/>
    </row>
    <row r="109" spans="1:29" ht="18" thickBot="1" x14ac:dyDescent="0.25">
      <c r="A109" s="22" t="s">
        <v>47</v>
      </c>
      <c r="B109" s="12" t="s">
        <v>21</v>
      </c>
      <c r="C109" s="23">
        <f t="shared" si="88"/>
        <v>1</v>
      </c>
      <c r="D109" s="23">
        <f t="shared" si="88"/>
        <v>4</v>
      </c>
      <c r="E109" s="23">
        <f t="shared" si="88"/>
        <v>5</v>
      </c>
      <c r="F109" s="23">
        <f t="shared" si="88"/>
        <v>3</v>
      </c>
      <c r="G109" s="23">
        <f t="shared" si="88"/>
        <v>3</v>
      </c>
      <c r="H109" s="23">
        <f t="shared" si="88"/>
        <v>5</v>
      </c>
      <c r="I109" s="23">
        <f t="shared" si="88"/>
        <v>-1</v>
      </c>
      <c r="J109" s="23">
        <f t="shared" si="88"/>
        <v>4</v>
      </c>
      <c r="K109" s="23">
        <f t="shared" si="88"/>
        <v>2</v>
      </c>
      <c r="L109" s="23">
        <f t="shared" si="88"/>
        <v>1</v>
      </c>
      <c r="M109" s="23">
        <f t="shared" si="88"/>
        <v>0</v>
      </c>
      <c r="N109" s="23">
        <f t="shared" si="89"/>
        <v>1</v>
      </c>
      <c r="O109" s="23">
        <f t="shared" si="90"/>
        <v>0</v>
      </c>
      <c r="P109" s="23">
        <f t="shared" si="91"/>
        <v>1</v>
      </c>
      <c r="Q109" s="23">
        <f t="shared" si="91"/>
        <v>4</v>
      </c>
      <c r="R109" s="23">
        <f t="shared" si="91"/>
        <v>1</v>
      </c>
      <c r="S109" s="23">
        <f t="shared" si="91"/>
        <v>5</v>
      </c>
      <c r="T109" s="23">
        <f t="shared" si="91"/>
        <v>3</v>
      </c>
      <c r="U109" s="67">
        <f t="shared" si="87"/>
        <v>2.2941176470588234</v>
      </c>
      <c r="V109" s="81"/>
      <c r="W109" s="81"/>
      <c r="X109" s="81"/>
      <c r="Y109" s="81"/>
      <c r="Z109" s="87" t="s">
        <v>71</v>
      </c>
      <c r="AA109" s="87"/>
      <c r="AB109" s="87"/>
      <c r="AC109" s="87"/>
    </row>
    <row r="110" spans="1:29" ht="18" thickBot="1" x14ac:dyDescent="0.25">
      <c r="A110" s="22" t="s">
        <v>49</v>
      </c>
      <c r="B110" s="12" t="s">
        <v>21</v>
      </c>
      <c r="C110" s="23">
        <f t="shared" si="88"/>
        <v>6</v>
      </c>
      <c r="D110" s="23">
        <f t="shared" si="88"/>
        <v>2</v>
      </c>
      <c r="E110" s="23">
        <f t="shared" si="88"/>
        <v>3</v>
      </c>
      <c r="F110" s="23">
        <f t="shared" si="88"/>
        <v>1</v>
      </c>
      <c r="G110" s="23">
        <f t="shared" si="88"/>
        <v>1</v>
      </c>
      <c r="H110" s="23">
        <f t="shared" si="88"/>
        <v>1</v>
      </c>
      <c r="I110" s="23">
        <f t="shared" si="88"/>
        <v>2</v>
      </c>
      <c r="J110" s="23">
        <f t="shared" si="88"/>
        <v>6</v>
      </c>
      <c r="K110" s="23">
        <f t="shared" si="88"/>
        <v>6</v>
      </c>
      <c r="L110" s="23">
        <f t="shared" si="88"/>
        <v>1</v>
      </c>
      <c r="M110" s="23">
        <f t="shared" si="88"/>
        <v>-2</v>
      </c>
      <c r="N110" s="23">
        <f t="shared" si="89"/>
        <v>6</v>
      </c>
      <c r="O110" s="23">
        <f t="shared" si="90"/>
        <v>1</v>
      </c>
      <c r="P110" s="23">
        <f t="shared" si="91"/>
        <v>0</v>
      </c>
      <c r="Q110" s="23">
        <f t="shared" si="91"/>
        <v>2</v>
      </c>
      <c r="R110" s="23">
        <f t="shared" si="91"/>
        <v>0</v>
      </c>
      <c r="S110" s="23">
        <f t="shared" si="91"/>
        <v>1</v>
      </c>
      <c r="T110" s="23">
        <f t="shared" si="91"/>
        <v>1</v>
      </c>
      <c r="U110" s="67">
        <f t="shared" si="87"/>
        <v>2.1764705882352939</v>
      </c>
      <c r="V110" s="79"/>
      <c r="W110" s="79"/>
      <c r="X110" s="79"/>
      <c r="Y110" s="79"/>
      <c r="Z110" s="82" t="s">
        <v>50</v>
      </c>
      <c r="AA110" s="82"/>
      <c r="AB110" s="82"/>
      <c r="AC110" s="82"/>
    </row>
    <row r="111" spans="1:29" ht="18" thickBot="1" x14ac:dyDescent="0.25">
      <c r="A111" s="22" t="s">
        <v>51</v>
      </c>
      <c r="B111" s="12" t="s">
        <v>21</v>
      </c>
      <c r="C111" s="23">
        <f t="shared" si="88"/>
        <v>4</v>
      </c>
      <c r="D111" s="23">
        <f t="shared" si="88"/>
        <v>2</v>
      </c>
      <c r="E111" s="23">
        <f t="shared" si="88"/>
        <v>3</v>
      </c>
      <c r="F111" s="23">
        <f t="shared" si="88"/>
        <v>-1</v>
      </c>
      <c r="G111" s="23">
        <f t="shared" si="88"/>
        <v>2</v>
      </c>
      <c r="H111" s="23">
        <f t="shared" si="88"/>
        <v>9</v>
      </c>
      <c r="I111" s="23">
        <f t="shared" si="88"/>
        <v>-1</v>
      </c>
      <c r="J111" s="23">
        <f t="shared" si="88"/>
        <v>2</v>
      </c>
      <c r="K111" s="23">
        <f t="shared" si="88"/>
        <v>10</v>
      </c>
      <c r="L111" s="23">
        <f t="shared" si="88"/>
        <v>0</v>
      </c>
      <c r="M111" s="23">
        <f t="shared" si="88"/>
        <v>-1</v>
      </c>
      <c r="N111" s="23">
        <f t="shared" si="89"/>
        <v>-1</v>
      </c>
      <c r="O111" s="23">
        <f t="shared" si="90"/>
        <v>-1</v>
      </c>
      <c r="P111" s="23">
        <f t="shared" si="91"/>
        <v>0</v>
      </c>
      <c r="Q111" s="23">
        <f t="shared" si="91"/>
        <v>4</v>
      </c>
      <c r="R111" s="23">
        <f t="shared" si="91"/>
        <v>1</v>
      </c>
      <c r="S111" s="23">
        <f t="shared" si="91"/>
        <v>2</v>
      </c>
      <c r="T111" s="23">
        <f t="shared" si="91"/>
        <v>-1</v>
      </c>
      <c r="U111" s="67">
        <f t="shared" si="87"/>
        <v>2</v>
      </c>
      <c r="V111" s="79"/>
      <c r="W111" s="79"/>
      <c r="X111" s="79"/>
      <c r="Y111" s="79"/>
      <c r="Z111" s="82"/>
      <c r="AA111" s="82"/>
      <c r="AB111" s="82"/>
      <c r="AC111" s="82"/>
    </row>
    <row r="112" spans="1:29" ht="18" thickBot="1" x14ac:dyDescent="0.25">
      <c r="A112" s="22" t="s">
        <v>52</v>
      </c>
      <c r="B112" s="12" t="s">
        <v>21</v>
      </c>
      <c r="C112" s="23">
        <f t="shared" si="88"/>
        <v>-15</v>
      </c>
      <c r="D112" s="23">
        <f t="shared" si="88"/>
        <v>-16</v>
      </c>
      <c r="E112" s="23">
        <f t="shared" si="88"/>
        <v>-18</v>
      </c>
      <c r="F112" s="23">
        <f t="shared" si="88"/>
        <v>-23</v>
      </c>
      <c r="G112" s="23">
        <f t="shared" si="88"/>
        <v>-16</v>
      </c>
      <c r="H112" s="23">
        <f t="shared" si="88"/>
        <v>-19</v>
      </c>
      <c r="I112" s="23">
        <f t="shared" si="88"/>
        <v>-14</v>
      </c>
      <c r="J112" s="23">
        <f t="shared" si="88"/>
        <v>-10</v>
      </c>
      <c r="K112" s="23">
        <f t="shared" si="88"/>
        <v>-16</v>
      </c>
      <c r="L112" s="23">
        <f t="shared" si="88"/>
        <v>-12</v>
      </c>
      <c r="M112" s="23">
        <f t="shared" si="88"/>
        <v>-16</v>
      </c>
      <c r="N112" s="23">
        <f t="shared" si="89"/>
        <v>-8</v>
      </c>
      <c r="O112" s="23">
        <f t="shared" si="90"/>
        <v>-13</v>
      </c>
      <c r="P112" s="23">
        <f t="shared" si="91"/>
        <v>-20</v>
      </c>
      <c r="Q112" s="23">
        <f t="shared" si="91"/>
        <v>-16</v>
      </c>
      <c r="R112" s="23">
        <f t="shared" si="91"/>
        <v>-24</v>
      </c>
      <c r="S112" s="23">
        <f t="shared" si="91"/>
        <v>-6</v>
      </c>
      <c r="T112" s="23">
        <f t="shared" si="91"/>
        <v>-12</v>
      </c>
      <c r="U112" s="67">
        <f t="shared" si="87"/>
        <v>-15.411764705882353</v>
      </c>
      <c r="V112" s="79"/>
      <c r="W112" s="79"/>
      <c r="X112" s="79"/>
      <c r="Y112" s="79"/>
      <c r="Z112" s="82"/>
      <c r="AA112" s="82"/>
      <c r="AB112" s="82"/>
      <c r="AC112" s="82"/>
    </row>
    <row r="113" spans="1:29" ht="18" thickBot="1" x14ac:dyDescent="0.25">
      <c r="A113" s="22" t="s">
        <v>53</v>
      </c>
      <c r="B113" s="12" t="s">
        <v>21</v>
      </c>
      <c r="C113" s="23">
        <f t="shared" si="88"/>
        <v>-1</v>
      </c>
      <c r="D113" s="23">
        <f t="shared" si="88"/>
        <v>7</v>
      </c>
      <c r="E113" s="23">
        <f t="shared" si="88"/>
        <v>1</v>
      </c>
      <c r="F113" s="23">
        <f t="shared" si="88"/>
        <v>7</v>
      </c>
      <c r="G113" s="23">
        <f t="shared" si="88"/>
        <v>1</v>
      </c>
      <c r="H113" s="23">
        <f t="shared" si="88"/>
        <v>5</v>
      </c>
      <c r="I113" s="23">
        <f t="shared" si="88"/>
        <v>0</v>
      </c>
      <c r="J113" s="23">
        <f t="shared" si="88"/>
        <v>2</v>
      </c>
      <c r="K113" s="23">
        <f t="shared" si="88"/>
        <v>1</v>
      </c>
      <c r="L113" s="23">
        <f t="shared" si="88"/>
        <v>-1</v>
      </c>
      <c r="M113" s="23">
        <f t="shared" si="88"/>
        <v>0</v>
      </c>
      <c r="N113" s="23">
        <f t="shared" si="89"/>
        <v>2</v>
      </c>
      <c r="O113" s="23">
        <f t="shared" si="90"/>
        <v>1</v>
      </c>
      <c r="P113" s="23">
        <f t="shared" si="91"/>
        <v>-2</v>
      </c>
      <c r="Q113" s="23">
        <f t="shared" si="91"/>
        <v>3</v>
      </c>
      <c r="R113" s="23">
        <f t="shared" si="91"/>
        <v>4</v>
      </c>
      <c r="S113" s="23">
        <f t="shared" si="91"/>
        <v>6</v>
      </c>
      <c r="T113" s="23">
        <f t="shared" si="91"/>
        <v>1</v>
      </c>
      <c r="U113" s="67">
        <f t="shared" si="87"/>
        <v>2.1176470588235294</v>
      </c>
    </row>
    <row r="114" spans="1:29" ht="18" thickBot="1" x14ac:dyDescent="0.25">
      <c r="A114" s="22" t="s">
        <v>54</v>
      </c>
      <c r="B114" s="12" t="s">
        <v>21</v>
      </c>
      <c r="C114" s="23">
        <f t="shared" si="88"/>
        <v>0</v>
      </c>
      <c r="D114" s="23">
        <f t="shared" si="88"/>
        <v>-5</v>
      </c>
      <c r="E114" s="23">
        <f t="shared" si="88"/>
        <v>0</v>
      </c>
      <c r="F114" s="23">
        <f t="shared" si="88"/>
        <v>-4</v>
      </c>
      <c r="G114" s="23">
        <f t="shared" si="88"/>
        <v>2</v>
      </c>
      <c r="H114" s="23">
        <f t="shared" si="88"/>
        <v>3</v>
      </c>
      <c r="I114" s="23">
        <f t="shared" si="88"/>
        <v>6</v>
      </c>
      <c r="J114" s="23">
        <f t="shared" si="88"/>
        <v>9</v>
      </c>
      <c r="K114" s="23">
        <f t="shared" si="88"/>
        <v>5</v>
      </c>
      <c r="L114" s="23">
        <f t="shared" si="88"/>
        <v>4</v>
      </c>
      <c r="M114" s="23">
        <f t="shared" si="88"/>
        <v>10</v>
      </c>
      <c r="N114" s="23">
        <f t="shared" si="89"/>
        <v>-7</v>
      </c>
      <c r="O114" s="23">
        <f t="shared" si="90"/>
        <v>10</v>
      </c>
      <c r="P114" s="23">
        <f t="shared" si="91"/>
        <v>5</v>
      </c>
      <c r="Q114" s="23">
        <f t="shared" si="91"/>
        <v>1</v>
      </c>
      <c r="R114" s="23">
        <f t="shared" si="91"/>
        <v>-2</v>
      </c>
      <c r="S114" s="23">
        <f t="shared" si="91"/>
        <v>-14</v>
      </c>
      <c r="T114" s="23">
        <f t="shared" si="91"/>
        <v>5</v>
      </c>
      <c r="U114" s="67">
        <f t="shared" si="87"/>
        <v>1.3529411764705883</v>
      </c>
    </row>
    <row r="115" spans="1:29" ht="18" thickBot="1" x14ac:dyDescent="0.25">
      <c r="A115" s="22" t="s">
        <v>55</v>
      </c>
      <c r="B115" s="12" t="s">
        <v>21</v>
      </c>
      <c r="C115" s="23">
        <f t="shared" si="88"/>
        <v>1</v>
      </c>
      <c r="D115" s="23">
        <f t="shared" si="88"/>
        <v>-2</v>
      </c>
      <c r="E115" s="23">
        <f t="shared" si="88"/>
        <v>-2</v>
      </c>
      <c r="F115" s="23">
        <f t="shared" si="88"/>
        <v>-4</v>
      </c>
      <c r="G115" s="23">
        <f t="shared" si="88"/>
        <v>-2</v>
      </c>
      <c r="H115" s="23">
        <f t="shared" si="88"/>
        <v>1</v>
      </c>
      <c r="I115" s="23">
        <f t="shared" si="88"/>
        <v>7</v>
      </c>
      <c r="J115" s="23">
        <f t="shared" si="88"/>
        <v>6</v>
      </c>
      <c r="K115" s="23">
        <f t="shared" si="88"/>
        <v>5</v>
      </c>
      <c r="L115" s="23">
        <f t="shared" si="88"/>
        <v>-3</v>
      </c>
      <c r="M115" s="23">
        <f t="shared" si="88"/>
        <v>4</v>
      </c>
      <c r="N115" s="23">
        <f t="shared" si="89"/>
        <v>6</v>
      </c>
      <c r="O115" s="23">
        <f t="shared" si="90"/>
        <v>7</v>
      </c>
      <c r="P115" s="23">
        <f t="shared" si="91"/>
        <v>1</v>
      </c>
      <c r="Q115" s="23">
        <f t="shared" si="91"/>
        <v>0</v>
      </c>
      <c r="R115" s="23">
        <f t="shared" si="91"/>
        <v>5</v>
      </c>
      <c r="S115" s="23">
        <f t="shared" si="91"/>
        <v>-4</v>
      </c>
      <c r="T115" s="23">
        <f t="shared" si="91"/>
        <v>37</v>
      </c>
      <c r="U115" s="67">
        <f t="shared" si="87"/>
        <v>1.5294117647058822</v>
      </c>
    </row>
    <row r="116" spans="1:29" ht="18" thickBot="1" x14ac:dyDescent="0.25">
      <c r="A116" s="22" t="s">
        <v>56</v>
      </c>
      <c r="B116" s="12" t="s">
        <v>21</v>
      </c>
      <c r="C116" s="23">
        <f t="shared" si="88"/>
        <v>0</v>
      </c>
      <c r="D116" s="23">
        <f t="shared" si="88"/>
        <v>1</v>
      </c>
      <c r="E116" s="23">
        <f t="shared" si="88"/>
        <v>5</v>
      </c>
      <c r="F116" s="23">
        <f t="shared" si="88"/>
        <v>-1</v>
      </c>
      <c r="G116" s="23">
        <f t="shared" si="88"/>
        <v>1</v>
      </c>
      <c r="H116" s="23">
        <f t="shared" si="88"/>
        <v>3</v>
      </c>
      <c r="I116" s="23">
        <f t="shared" si="88"/>
        <v>9</v>
      </c>
      <c r="J116" s="23">
        <f t="shared" si="88"/>
        <v>0</v>
      </c>
      <c r="K116" s="23">
        <f t="shared" si="88"/>
        <v>3</v>
      </c>
      <c r="L116" s="23">
        <f t="shared" si="88"/>
        <v>12</v>
      </c>
      <c r="M116" s="23">
        <f t="shared" si="88"/>
        <v>8</v>
      </c>
      <c r="N116" s="23">
        <f t="shared" si="89"/>
        <v>-8</v>
      </c>
      <c r="O116" s="23">
        <f t="shared" si="90"/>
        <v>12</v>
      </c>
      <c r="P116" s="23">
        <f t="shared" si="91"/>
        <v>-3</v>
      </c>
      <c r="Q116" s="23">
        <f t="shared" si="91"/>
        <v>2</v>
      </c>
      <c r="R116" s="23">
        <f t="shared" si="91"/>
        <v>4</v>
      </c>
      <c r="S116" s="23">
        <f t="shared" si="91"/>
        <v>-4</v>
      </c>
      <c r="T116" s="23">
        <f t="shared" si="91"/>
        <v>22</v>
      </c>
      <c r="U116" s="67">
        <f t="shared" si="87"/>
        <v>2.5882352941176472</v>
      </c>
    </row>
    <row r="117" spans="1:29" ht="18" thickBot="1" x14ac:dyDescent="0.25">
      <c r="A117" s="22" t="s">
        <v>57</v>
      </c>
      <c r="B117" s="12" t="s">
        <v>21</v>
      </c>
      <c r="C117" s="23">
        <f t="shared" si="88"/>
        <v>5</v>
      </c>
      <c r="D117" s="23">
        <f t="shared" si="88"/>
        <v>8</v>
      </c>
      <c r="E117" s="23">
        <f t="shared" si="88"/>
        <v>1</v>
      </c>
      <c r="F117" s="23">
        <f t="shared" si="88"/>
        <v>-4</v>
      </c>
      <c r="G117" s="23">
        <f t="shared" si="88"/>
        <v>4</v>
      </c>
      <c r="H117" s="23">
        <f t="shared" si="88"/>
        <v>1</v>
      </c>
      <c r="I117" s="23">
        <f t="shared" si="88"/>
        <v>10</v>
      </c>
      <c r="J117" s="23">
        <f t="shared" si="88"/>
        <v>8</v>
      </c>
      <c r="K117" s="23">
        <f t="shared" si="88"/>
        <v>10</v>
      </c>
      <c r="L117" s="23">
        <f t="shared" si="88"/>
        <v>4</v>
      </c>
      <c r="M117" s="23">
        <f t="shared" si="88"/>
        <v>2</v>
      </c>
      <c r="N117" s="23">
        <f t="shared" si="89"/>
        <v>9</v>
      </c>
      <c r="O117" s="23">
        <f t="shared" si="90"/>
        <v>10</v>
      </c>
      <c r="P117" s="23">
        <f t="shared" si="91"/>
        <v>0</v>
      </c>
      <c r="Q117" s="23">
        <f t="shared" si="91"/>
        <v>8</v>
      </c>
      <c r="R117" s="23">
        <f>Q84-R85</f>
        <v>8</v>
      </c>
      <c r="S117" s="23">
        <f>R84-S85</f>
        <v>-2</v>
      </c>
      <c r="T117" s="23">
        <f>S84-T85</f>
        <v>19</v>
      </c>
      <c r="U117" s="67">
        <f t="shared" si="87"/>
        <v>4.8235294117647056</v>
      </c>
    </row>
    <row r="118" spans="1:29" ht="18" thickBot="1" x14ac:dyDescent="0.25">
      <c r="A118" s="22" t="s">
        <v>58</v>
      </c>
      <c r="B118" s="12" t="s">
        <v>21</v>
      </c>
      <c r="C118" s="23">
        <f t="shared" si="88"/>
        <v>1</v>
      </c>
      <c r="D118" s="23">
        <f t="shared" si="88"/>
        <v>1</v>
      </c>
      <c r="E118" s="23">
        <f t="shared" si="88"/>
        <v>-3</v>
      </c>
      <c r="F118" s="23">
        <f t="shared" si="88"/>
        <v>-3</v>
      </c>
      <c r="G118" s="23">
        <f t="shared" si="88"/>
        <v>2</v>
      </c>
      <c r="H118" s="23">
        <f t="shared" si="88"/>
        <v>-1</v>
      </c>
      <c r="I118" s="23">
        <f t="shared" si="88"/>
        <v>4</v>
      </c>
      <c r="J118" s="23">
        <f t="shared" si="88"/>
        <v>6</v>
      </c>
      <c r="K118" s="23">
        <f t="shared" si="88"/>
        <v>-3</v>
      </c>
      <c r="L118" s="23">
        <f t="shared" si="88"/>
        <v>7</v>
      </c>
      <c r="M118" s="23">
        <f t="shared" si="88"/>
        <v>8</v>
      </c>
      <c r="N118" s="23">
        <f t="shared" si="89"/>
        <v>14</v>
      </c>
      <c r="O118" s="23">
        <f t="shared" si="90"/>
        <v>1</v>
      </c>
      <c r="P118" s="23">
        <f t="shared" si="91"/>
        <v>5</v>
      </c>
      <c r="Q118" s="23">
        <f t="shared" si="91"/>
        <v>-3</v>
      </c>
      <c r="R118" s="23">
        <f t="shared" si="91"/>
        <v>7</v>
      </c>
      <c r="S118" s="23">
        <f t="shared" si="91"/>
        <v>0</v>
      </c>
      <c r="T118" s="23">
        <f t="shared" si="91"/>
        <v>11</v>
      </c>
      <c r="U118" s="67">
        <f t="shared" si="87"/>
        <v>2.5294117647058822</v>
      </c>
    </row>
    <row r="119" spans="1:29" ht="18" thickBot="1" x14ac:dyDescent="0.25">
      <c r="A119" s="24" t="s">
        <v>59</v>
      </c>
      <c r="B119" s="26"/>
      <c r="C119" s="26"/>
      <c r="D119" s="26"/>
      <c r="E119" s="26"/>
      <c r="F119" s="26">
        <f t="shared" ref="F119:M119" si="92">B75-F79</f>
        <v>11</v>
      </c>
      <c r="G119" s="26">
        <f t="shared" si="92"/>
        <v>14</v>
      </c>
      <c r="H119" s="26">
        <f t="shared" si="92"/>
        <v>18</v>
      </c>
      <c r="I119" s="26">
        <f t="shared" si="92"/>
        <v>7</v>
      </c>
      <c r="J119" s="26">
        <f t="shared" si="92"/>
        <v>11</v>
      </c>
      <c r="K119" s="26">
        <f t="shared" si="92"/>
        <v>25</v>
      </c>
      <c r="L119" s="26">
        <f t="shared" si="92"/>
        <v>13</v>
      </c>
      <c r="M119" s="26">
        <f t="shared" si="92"/>
        <v>11</v>
      </c>
      <c r="N119" s="26">
        <f t="shared" ref="N119:T119" si="93">J75-N79</f>
        <v>0</v>
      </c>
      <c r="O119" s="26">
        <f t="shared" si="93"/>
        <v>5</v>
      </c>
      <c r="P119" s="26">
        <f t="shared" si="93"/>
        <v>5</v>
      </c>
      <c r="Q119" s="26">
        <f t="shared" si="93"/>
        <v>7</v>
      </c>
      <c r="R119" s="26">
        <f t="shared" si="93"/>
        <v>6</v>
      </c>
      <c r="S119" s="26">
        <f t="shared" si="93"/>
        <v>7</v>
      </c>
      <c r="T119" s="26">
        <f t="shared" si="93"/>
        <v>2</v>
      </c>
      <c r="U119" s="67">
        <f t="shared" si="87"/>
        <v>10</v>
      </c>
    </row>
    <row r="120" spans="1:29" ht="18" thickBot="1" x14ac:dyDescent="0.25">
      <c r="A120" s="24" t="s">
        <v>60</v>
      </c>
      <c r="B120" s="36"/>
      <c r="C120" s="36"/>
      <c r="D120" s="36"/>
      <c r="E120" s="36"/>
      <c r="F120" s="36"/>
      <c r="G120" s="36">
        <f t="shared" ref="G120:M120" si="94">B81-G86</f>
        <v>1</v>
      </c>
      <c r="H120" s="36">
        <f t="shared" si="94"/>
        <v>-5</v>
      </c>
      <c r="I120" s="37">
        <f t="shared" si="94"/>
        <v>2</v>
      </c>
      <c r="J120" s="37">
        <f t="shared" si="94"/>
        <v>13</v>
      </c>
      <c r="K120" s="37">
        <f t="shared" si="94"/>
        <v>17</v>
      </c>
      <c r="L120" s="37">
        <f t="shared" si="94"/>
        <v>27</v>
      </c>
      <c r="M120" s="37">
        <f t="shared" si="94"/>
        <v>27</v>
      </c>
      <c r="N120" s="37">
        <f t="shared" ref="N120:T120" si="95">I81-N86</f>
        <v>42</v>
      </c>
      <c r="O120" s="37">
        <f t="shared" si="95"/>
        <v>20</v>
      </c>
      <c r="P120" s="37">
        <f t="shared" si="95"/>
        <v>15</v>
      </c>
      <c r="Q120" s="37">
        <f t="shared" si="95"/>
        <v>25</v>
      </c>
      <c r="R120" s="37">
        <f t="shared" si="95"/>
        <v>12</v>
      </c>
      <c r="S120" s="37">
        <f t="shared" si="95"/>
        <v>21</v>
      </c>
      <c r="T120" s="37">
        <f t="shared" si="95"/>
        <v>18</v>
      </c>
      <c r="U120" s="67">
        <f t="shared" si="87"/>
        <v>16.692307692307693</v>
      </c>
    </row>
    <row r="121" spans="1:29" ht="16" x14ac:dyDescent="0.2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29" ht="16" x14ac:dyDescent="0.2">
      <c r="A122" s="5" t="s">
        <v>99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29" ht="17" thickBot="1" x14ac:dyDescent="0.2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29" ht="35" thickBot="1" x14ac:dyDescent="0.25">
      <c r="A124" s="21" t="s">
        <v>28</v>
      </c>
      <c r="B124" s="10"/>
      <c r="C124" s="10" t="s">
        <v>29</v>
      </c>
      <c r="D124" s="10" t="s">
        <v>30</v>
      </c>
      <c r="E124" s="10" t="s">
        <v>31</v>
      </c>
      <c r="F124" s="10" t="s">
        <v>32</v>
      </c>
      <c r="G124" s="10" t="s">
        <v>33</v>
      </c>
      <c r="H124" s="10" t="s">
        <v>34</v>
      </c>
      <c r="I124" s="10" t="s">
        <v>35</v>
      </c>
      <c r="J124" s="10" t="s">
        <v>36</v>
      </c>
      <c r="K124" s="10" t="s">
        <v>37</v>
      </c>
      <c r="L124" s="10" t="s">
        <v>38</v>
      </c>
      <c r="M124" s="10" t="s">
        <v>79</v>
      </c>
      <c r="N124" s="10" t="s">
        <v>82</v>
      </c>
      <c r="O124" s="10" t="s">
        <v>83</v>
      </c>
      <c r="P124" s="10" t="s">
        <v>85</v>
      </c>
      <c r="Q124" s="10" t="s">
        <v>87</v>
      </c>
      <c r="R124" s="10" t="s">
        <v>90</v>
      </c>
      <c r="S124" s="10" t="s">
        <v>92</v>
      </c>
      <c r="T124" s="10" t="s">
        <v>100</v>
      </c>
      <c r="U124" s="10" t="s">
        <v>39</v>
      </c>
      <c r="V124" s="80"/>
      <c r="W124" s="80"/>
      <c r="X124" s="80"/>
      <c r="Y124" s="80"/>
      <c r="Z124" s="83" t="s">
        <v>40</v>
      </c>
      <c r="AA124" s="83"/>
      <c r="AB124" s="83"/>
      <c r="AC124" s="83"/>
    </row>
    <row r="125" spans="1:29" ht="18" thickBot="1" x14ac:dyDescent="0.25">
      <c r="A125" s="22" t="s">
        <v>43</v>
      </c>
      <c r="B125" s="12" t="s">
        <v>21</v>
      </c>
      <c r="C125" s="27">
        <f t="shared" ref="C125:M136" si="96">(B74-C75)/B74</f>
        <v>-5.3571428571428568E-2</v>
      </c>
      <c r="D125" s="27">
        <f t="shared" si="96"/>
        <v>-7.8431372549019607E-2</v>
      </c>
      <c r="E125" s="27">
        <f t="shared" si="96"/>
        <v>5.8823529411764705E-2</v>
      </c>
      <c r="F125" s="27">
        <f t="shared" si="96"/>
        <v>-4.1666666666666664E-2</v>
      </c>
      <c r="G125" s="27">
        <f t="shared" si="96"/>
        <v>-0.13333333333333333</v>
      </c>
      <c r="H125" s="27">
        <f t="shared" si="96"/>
        <v>-3.7037037037037035E-2</v>
      </c>
      <c r="I125" s="27">
        <f t="shared" si="96"/>
        <v>-0.1111111111111111</v>
      </c>
      <c r="J125" s="27">
        <f t="shared" si="96"/>
        <v>-0.02</v>
      </c>
      <c r="K125" s="27">
        <f t="shared" si="96"/>
        <v>-7.407407407407407E-2</v>
      </c>
      <c r="L125" s="27">
        <f t="shared" si="96"/>
        <v>1.6949152542372881E-2</v>
      </c>
      <c r="M125" s="27">
        <f>(L74-M75)/L74</f>
        <v>-0.16363636363636364</v>
      </c>
      <c r="N125" s="27">
        <f t="shared" ref="N125:R125" si="97">(M74-N75)/M74</f>
        <v>-0.18518518518518517</v>
      </c>
      <c r="O125" s="27">
        <f t="shared" si="97"/>
        <v>4.2857142857142858E-2</v>
      </c>
      <c r="P125" s="27">
        <f t="shared" si="97"/>
        <v>1.1904761904761904E-2</v>
      </c>
      <c r="Q125" s="27">
        <f t="shared" si="97"/>
        <v>3.5294117647058823E-2</v>
      </c>
      <c r="R125" s="27">
        <f t="shared" si="97"/>
        <v>-8.2191780821917804E-2</v>
      </c>
      <c r="S125" s="27">
        <f>(R74-S75)/R74</f>
        <v>-3.3333333333333333E-2</v>
      </c>
      <c r="T125" s="27">
        <f>(S74-T75)/S74</f>
        <v>-2.2222222222222223E-2</v>
      </c>
      <c r="U125" s="63">
        <f t="shared" ref="U125:U140" si="98">AVERAGE(C125:S125)</f>
        <v>-4.9867234232727604E-2</v>
      </c>
      <c r="V125" s="81"/>
      <c r="W125" s="81"/>
      <c r="X125" s="81"/>
      <c r="Y125" s="81"/>
      <c r="Z125" s="84" t="s">
        <v>72</v>
      </c>
      <c r="AA125" s="84"/>
      <c r="AB125" s="84"/>
      <c r="AC125" s="84"/>
    </row>
    <row r="126" spans="1:29" ht="18" thickBot="1" x14ac:dyDescent="0.25">
      <c r="A126" s="22" t="s">
        <v>45</v>
      </c>
      <c r="B126" s="12" t="s">
        <v>21</v>
      </c>
      <c r="C126" s="28">
        <f t="shared" si="96"/>
        <v>9.4339622641509441E-2</v>
      </c>
      <c r="D126" s="28">
        <f t="shared" si="96"/>
        <v>0.10169491525423729</v>
      </c>
      <c r="E126" s="28">
        <f t="shared" si="96"/>
        <v>9.0909090909090912E-2</v>
      </c>
      <c r="F126" s="28">
        <f t="shared" si="96"/>
        <v>8.3333333333333329E-2</v>
      </c>
      <c r="G126" s="28">
        <f t="shared" si="96"/>
        <v>0.04</v>
      </c>
      <c r="H126" s="28">
        <f t="shared" si="96"/>
        <v>0.14705882352941177</v>
      </c>
      <c r="I126" s="28">
        <f t="shared" si="96"/>
        <v>5.3571428571428568E-2</v>
      </c>
      <c r="J126" s="28">
        <f>(I75-J76)/I75</f>
        <v>0.15</v>
      </c>
      <c r="K126" s="28">
        <f>(J75-K76)/J75</f>
        <v>3.9215686274509803E-2</v>
      </c>
      <c r="L126" s="28">
        <f>(K75-L76)/K75</f>
        <v>0</v>
      </c>
      <c r="M126" s="28">
        <f>(L75-M76)/L75</f>
        <v>5.1724137931034482E-2</v>
      </c>
      <c r="N126" s="28">
        <f t="shared" ref="N126:T136" si="99">(M75-N76)/M75</f>
        <v>4.6875E-2</v>
      </c>
      <c r="O126" s="28">
        <f t="shared" si="99"/>
        <v>3.125E-2</v>
      </c>
      <c r="P126" s="28">
        <f t="shared" si="99"/>
        <v>1.4925373134328358E-2</v>
      </c>
      <c r="Q126" s="28">
        <f t="shared" si="99"/>
        <v>1.2048192771084338E-2</v>
      </c>
      <c r="R126" s="28">
        <f t="shared" si="99"/>
        <v>0</v>
      </c>
      <c r="S126" s="28">
        <f>(R75-S76)/R75</f>
        <v>5.0632911392405063E-2</v>
      </c>
      <c r="T126" s="28">
        <f>(S75-T76)/S75</f>
        <v>3.2258064516129031E-2</v>
      </c>
      <c r="U126" s="63">
        <f t="shared" si="98"/>
        <v>5.9269324455433724E-2</v>
      </c>
      <c r="V126" s="81"/>
      <c r="W126" s="81"/>
      <c r="X126" s="81"/>
      <c r="Y126" s="81"/>
      <c r="Z126" s="85" t="s">
        <v>73</v>
      </c>
      <c r="AA126" s="85"/>
      <c r="AB126" s="85"/>
      <c r="AC126" s="85"/>
    </row>
    <row r="127" spans="1:29" ht="18" thickBot="1" x14ac:dyDescent="0.25">
      <c r="A127" s="22" t="s">
        <v>47</v>
      </c>
      <c r="B127" s="12" t="s">
        <v>21</v>
      </c>
      <c r="C127" s="28">
        <f t="shared" si="96"/>
        <v>2.9411764705882353E-2</v>
      </c>
      <c r="D127" s="29">
        <f t="shared" si="96"/>
        <v>8.3333333333333329E-2</v>
      </c>
      <c r="E127" s="28">
        <f t="shared" si="96"/>
        <v>9.4339622641509441E-2</v>
      </c>
      <c r="F127" s="28">
        <f t="shared" si="96"/>
        <v>0.06</v>
      </c>
      <c r="G127" s="28">
        <f t="shared" si="96"/>
        <v>6.8181818181818177E-2</v>
      </c>
      <c r="H127" s="28">
        <f t="shared" si="96"/>
        <v>0.10416666666666667</v>
      </c>
      <c r="I127" s="28">
        <f t="shared" si="96"/>
        <v>-1.7241379310344827E-2</v>
      </c>
      <c r="J127" s="28">
        <f t="shared" si="96"/>
        <v>7.5471698113207544E-2</v>
      </c>
      <c r="K127" s="28">
        <f t="shared" si="96"/>
        <v>3.9215686274509803E-2</v>
      </c>
      <c r="L127" s="28">
        <f t="shared" si="96"/>
        <v>2.0408163265306121E-2</v>
      </c>
      <c r="M127" s="28">
        <f t="shared" si="96"/>
        <v>0</v>
      </c>
      <c r="N127" s="28">
        <f t="shared" si="99"/>
        <v>1.8181818181818181E-2</v>
      </c>
      <c r="O127" s="28">
        <f t="shared" si="99"/>
        <v>0</v>
      </c>
      <c r="P127" s="28">
        <f t="shared" si="99"/>
        <v>1.6129032258064516E-2</v>
      </c>
      <c r="Q127" s="28">
        <f t="shared" si="99"/>
        <v>6.0606060606060608E-2</v>
      </c>
      <c r="R127" s="28">
        <f t="shared" si="99"/>
        <v>1.2195121951219513E-2</v>
      </c>
      <c r="S127" s="28">
        <f t="shared" si="99"/>
        <v>6.097560975609756E-2</v>
      </c>
      <c r="T127" s="28">
        <f t="shared" si="99"/>
        <v>0.04</v>
      </c>
      <c r="U127" s="63">
        <f t="shared" si="98"/>
        <v>4.2669118625008773E-2</v>
      </c>
      <c r="V127" s="81"/>
      <c r="W127" s="81"/>
      <c r="X127" s="81"/>
      <c r="Y127" s="81"/>
      <c r="Z127" s="86" t="s">
        <v>74</v>
      </c>
      <c r="AA127" s="86"/>
      <c r="AB127" s="86"/>
      <c r="AC127" s="86"/>
    </row>
    <row r="128" spans="1:29" ht="18" thickBot="1" x14ac:dyDescent="0.25">
      <c r="A128" s="22" t="s">
        <v>49</v>
      </c>
      <c r="B128" s="12" t="s">
        <v>21</v>
      </c>
      <c r="C128" s="28">
        <f t="shared" si="96"/>
        <v>0.16216216216216217</v>
      </c>
      <c r="D128" s="29">
        <f t="shared" si="96"/>
        <v>6.0606060606060608E-2</v>
      </c>
      <c r="E128" s="28">
        <f t="shared" si="96"/>
        <v>6.8181818181818177E-2</v>
      </c>
      <c r="F128" s="28">
        <f t="shared" si="96"/>
        <v>2.0833333333333332E-2</v>
      </c>
      <c r="G128" s="28">
        <f t="shared" si="96"/>
        <v>2.1276595744680851E-2</v>
      </c>
      <c r="H128" s="28">
        <f t="shared" si="96"/>
        <v>2.4390243902439025E-2</v>
      </c>
      <c r="I128" s="28">
        <f t="shared" si="96"/>
        <v>4.6511627906976744E-2</v>
      </c>
      <c r="J128" s="28">
        <f t="shared" si="96"/>
        <v>0.10169491525423729</v>
      </c>
      <c r="K128" s="28">
        <f t="shared" si="96"/>
        <v>0.12244897959183673</v>
      </c>
      <c r="L128" s="28">
        <f t="shared" si="96"/>
        <v>2.0408163265306121E-2</v>
      </c>
      <c r="M128" s="28">
        <f t="shared" si="96"/>
        <v>-4.1666666666666664E-2</v>
      </c>
      <c r="N128" s="28">
        <f t="shared" si="99"/>
        <v>0.10344827586206896</v>
      </c>
      <c r="O128" s="28">
        <f t="shared" si="99"/>
        <v>1.8518518518518517E-2</v>
      </c>
      <c r="P128" s="28">
        <f t="shared" si="99"/>
        <v>0</v>
      </c>
      <c r="Q128" s="28">
        <f t="shared" si="99"/>
        <v>3.2786885245901641E-2</v>
      </c>
      <c r="R128" s="28">
        <f t="shared" si="99"/>
        <v>0</v>
      </c>
      <c r="S128" s="28">
        <f t="shared" si="99"/>
        <v>1.2345679012345678E-2</v>
      </c>
      <c r="T128" s="28">
        <f t="shared" si="99"/>
        <v>1.2987012987012988E-2</v>
      </c>
      <c r="U128" s="63">
        <f t="shared" si="98"/>
        <v>4.5526270113001123E-2</v>
      </c>
      <c r="V128" s="81"/>
      <c r="W128" s="81"/>
      <c r="X128" s="81"/>
      <c r="Y128" s="81"/>
      <c r="Z128" s="87" t="s">
        <v>75</v>
      </c>
      <c r="AA128" s="87"/>
      <c r="AB128" s="87"/>
      <c r="AC128" s="87"/>
    </row>
    <row r="129" spans="1:29" ht="18" thickBot="1" x14ac:dyDescent="0.25">
      <c r="A129" s="22" t="s">
        <v>51</v>
      </c>
      <c r="B129" s="12" t="s">
        <v>21</v>
      </c>
      <c r="C129" s="28">
        <f t="shared" si="96"/>
        <v>0.14285714285714285</v>
      </c>
      <c r="D129" s="29">
        <f t="shared" si="96"/>
        <v>6.4516129032258063E-2</v>
      </c>
      <c r="E129" s="28">
        <f t="shared" si="96"/>
        <v>9.6774193548387094E-2</v>
      </c>
      <c r="F129" s="28">
        <f t="shared" si="96"/>
        <v>-2.4390243902439025E-2</v>
      </c>
      <c r="G129" s="28">
        <f t="shared" si="96"/>
        <v>4.2553191489361701E-2</v>
      </c>
      <c r="H129" s="28">
        <f t="shared" si="96"/>
        <v>0.19565217391304349</v>
      </c>
      <c r="I129" s="28">
        <f t="shared" si="96"/>
        <v>-2.5000000000000001E-2</v>
      </c>
      <c r="J129" s="28">
        <f t="shared" si="96"/>
        <v>4.878048780487805E-2</v>
      </c>
      <c r="K129" s="28">
        <f t="shared" si="96"/>
        <v>0.18867924528301888</v>
      </c>
      <c r="L129" s="28">
        <f t="shared" si="96"/>
        <v>0</v>
      </c>
      <c r="M129" s="28">
        <f t="shared" si="96"/>
        <v>-2.0833333333333332E-2</v>
      </c>
      <c r="N129" s="28">
        <f t="shared" si="99"/>
        <v>-0.02</v>
      </c>
      <c r="O129" s="28">
        <f t="shared" si="99"/>
        <v>-1.9230769230769232E-2</v>
      </c>
      <c r="P129" s="28">
        <f t="shared" si="99"/>
        <v>0</v>
      </c>
      <c r="Q129" s="28">
        <f t="shared" si="99"/>
        <v>6.5573770491803282E-2</v>
      </c>
      <c r="R129" s="28">
        <f t="shared" si="99"/>
        <v>1.6949152542372881E-2</v>
      </c>
      <c r="S129" s="28">
        <f t="shared" si="99"/>
        <v>3.2258064516129031E-2</v>
      </c>
      <c r="T129" s="28">
        <f t="shared" si="99"/>
        <v>-1.2500000000000001E-2</v>
      </c>
      <c r="U129" s="63">
        <f t="shared" si="98"/>
        <v>4.618465911834433E-2</v>
      </c>
      <c r="V129" s="79"/>
      <c r="W129" s="79"/>
      <c r="X129" s="79"/>
      <c r="Y129" s="79"/>
      <c r="Z129" s="82" t="s">
        <v>50</v>
      </c>
      <c r="AA129" s="82"/>
      <c r="AB129" s="82"/>
      <c r="AC129" s="82"/>
    </row>
    <row r="130" spans="1:29" ht="18" thickBot="1" x14ac:dyDescent="0.25">
      <c r="A130" s="22" t="s">
        <v>52</v>
      </c>
      <c r="B130" s="12" t="s">
        <v>21</v>
      </c>
      <c r="C130" s="28">
        <f t="shared" si="96"/>
        <v>-0.9375</v>
      </c>
      <c r="D130" s="28">
        <f t="shared" si="96"/>
        <v>-0.66666666666666663</v>
      </c>
      <c r="E130" s="28">
        <f t="shared" si="96"/>
        <v>-0.62068965517241381</v>
      </c>
      <c r="F130" s="28">
        <f t="shared" si="96"/>
        <v>-0.8214285714285714</v>
      </c>
      <c r="G130" s="28">
        <f t="shared" si="96"/>
        <v>-0.38095238095238093</v>
      </c>
      <c r="H130" s="28">
        <f t="shared" si="96"/>
        <v>-0.42222222222222222</v>
      </c>
      <c r="I130" s="28">
        <f t="shared" si="96"/>
        <v>-0.3783783783783784</v>
      </c>
      <c r="J130" s="28">
        <f t="shared" si="96"/>
        <v>-0.24390243902439024</v>
      </c>
      <c r="K130" s="28">
        <f t="shared" si="96"/>
        <v>-0.41025641025641024</v>
      </c>
      <c r="L130" s="28">
        <f t="shared" si="96"/>
        <v>-0.27906976744186046</v>
      </c>
      <c r="M130" s="28">
        <f t="shared" si="96"/>
        <v>-0.37209302325581395</v>
      </c>
      <c r="N130" s="28">
        <f t="shared" si="99"/>
        <v>-0.16326530612244897</v>
      </c>
      <c r="O130" s="28">
        <f t="shared" si="99"/>
        <v>-0.25490196078431371</v>
      </c>
      <c r="P130" s="28">
        <f t="shared" si="99"/>
        <v>-0.37735849056603776</v>
      </c>
      <c r="Q130" s="28">
        <f t="shared" si="99"/>
        <v>-0.30188679245283018</v>
      </c>
      <c r="R130" s="28">
        <f t="shared" si="99"/>
        <v>-0.42105263157894735</v>
      </c>
      <c r="S130" s="28">
        <f t="shared" si="99"/>
        <v>-0.10344827586206896</v>
      </c>
      <c r="T130" s="28">
        <f t="shared" si="99"/>
        <v>-0.2</v>
      </c>
      <c r="U130" s="63">
        <f t="shared" si="98"/>
        <v>-0.42088664542151499</v>
      </c>
      <c r="V130" s="79"/>
      <c r="W130" s="79"/>
      <c r="X130" s="79"/>
      <c r="Y130" s="79"/>
      <c r="Z130" s="82"/>
      <c r="AA130" s="82"/>
      <c r="AB130" s="82"/>
      <c r="AC130" s="82"/>
    </row>
    <row r="131" spans="1:29" ht="18" thickBot="1" x14ac:dyDescent="0.25">
      <c r="A131" s="22" t="s">
        <v>53</v>
      </c>
      <c r="B131" s="12" t="s">
        <v>21</v>
      </c>
      <c r="C131" s="28">
        <f t="shared" si="96"/>
        <v>-0.04</v>
      </c>
      <c r="D131" s="28">
        <f t="shared" si="96"/>
        <v>0.22580645161290322</v>
      </c>
      <c r="E131" s="28">
        <f t="shared" si="96"/>
        <v>2.5000000000000001E-2</v>
      </c>
      <c r="F131" s="28">
        <f t="shared" si="96"/>
        <v>0.14893617021276595</v>
      </c>
      <c r="G131" s="28">
        <f t="shared" si="96"/>
        <v>1.9607843137254902E-2</v>
      </c>
      <c r="H131" s="28">
        <f t="shared" si="96"/>
        <v>8.6206896551724144E-2</v>
      </c>
      <c r="I131" s="28">
        <f t="shared" si="96"/>
        <v>0</v>
      </c>
      <c r="J131" s="28">
        <f t="shared" si="96"/>
        <v>3.9215686274509803E-2</v>
      </c>
      <c r="K131" s="28">
        <f>(J80-K81)/J80</f>
        <v>1.9607843137254902E-2</v>
      </c>
      <c r="L131" s="28">
        <f t="shared" si="96"/>
        <v>-1.8181818181818181E-2</v>
      </c>
      <c r="M131" s="28">
        <f t="shared" si="96"/>
        <v>0</v>
      </c>
      <c r="N131" s="28">
        <f t="shared" si="99"/>
        <v>3.3898305084745763E-2</v>
      </c>
      <c r="O131" s="28">
        <f t="shared" si="99"/>
        <v>1.7543859649122806E-2</v>
      </c>
      <c r="P131" s="28">
        <f t="shared" si="99"/>
        <v>-3.125E-2</v>
      </c>
      <c r="Q131" s="28">
        <f t="shared" si="99"/>
        <v>4.1095890410958902E-2</v>
      </c>
      <c r="R131" s="28">
        <f t="shared" si="99"/>
        <v>5.7971014492753624E-2</v>
      </c>
      <c r="S131" s="28">
        <f t="shared" si="99"/>
        <v>7.407407407407407E-2</v>
      </c>
      <c r="T131" s="28">
        <f t="shared" si="99"/>
        <v>1.5625E-2</v>
      </c>
      <c r="U131" s="63">
        <f t="shared" si="98"/>
        <v>4.1148953909191176E-2</v>
      </c>
      <c r="V131" s="79"/>
      <c r="W131" s="79"/>
      <c r="X131" s="79"/>
      <c r="Y131" s="79"/>
      <c r="Z131" s="82"/>
      <c r="AA131" s="82"/>
      <c r="AB131" s="82"/>
      <c r="AC131" s="82"/>
    </row>
    <row r="132" spans="1:29" ht="18" thickBot="1" x14ac:dyDescent="0.25">
      <c r="A132" s="22" t="s">
        <v>54</v>
      </c>
      <c r="B132" s="12" t="s">
        <v>21</v>
      </c>
      <c r="C132" s="29">
        <f t="shared" si="96"/>
        <v>0</v>
      </c>
      <c r="D132" s="28">
        <f t="shared" si="96"/>
        <v>-0.19230769230769232</v>
      </c>
      <c r="E132" s="28">
        <f t="shared" si="96"/>
        <v>0</v>
      </c>
      <c r="F132" s="28">
        <f t="shared" si="96"/>
        <v>-0.10256410256410256</v>
      </c>
      <c r="G132" s="28">
        <f t="shared" si="96"/>
        <v>0.05</v>
      </c>
      <c r="H132" s="28">
        <f t="shared" si="96"/>
        <v>0.06</v>
      </c>
      <c r="I132" s="28">
        <f t="shared" si="96"/>
        <v>0.11320754716981132</v>
      </c>
      <c r="J132" s="28">
        <f t="shared" si="96"/>
        <v>0.140625</v>
      </c>
      <c r="K132" s="28">
        <f t="shared" si="96"/>
        <v>0.10204081632653061</v>
      </c>
      <c r="L132" s="28">
        <f t="shared" si="96"/>
        <v>0.08</v>
      </c>
      <c r="M132" s="28">
        <f t="shared" si="96"/>
        <v>0.17857142857142858</v>
      </c>
      <c r="N132" s="28">
        <f t="shared" si="99"/>
        <v>-0.12727272727272726</v>
      </c>
      <c r="O132" s="28">
        <f t="shared" si="99"/>
        <v>0.17543859649122806</v>
      </c>
      <c r="P132" s="28">
        <f t="shared" si="99"/>
        <v>8.9285714285714288E-2</v>
      </c>
      <c r="Q132" s="28">
        <f t="shared" si="99"/>
        <v>1.5151515151515152E-2</v>
      </c>
      <c r="R132" s="28">
        <f t="shared" si="99"/>
        <v>-2.8571428571428571E-2</v>
      </c>
      <c r="S132" s="28">
        <f t="shared" si="99"/>
        <v>-0.2153846153846154</v>
      </c>
      <c r="T132" s="28">
        <f t="shared" si="99"/>
        <v>6.6666666666666666E-2</v>
      </c>
      <c r="U132" s="63">
        <f t="shared" si="98"/>
        <v>1.9895297170333049E-2</v>
      </c>
    </row>
    <row r="133" spans="1:29" ht="18" thickBot="1" x14ac:dyDescent="0.25">
      <c r="A133" s="22" t="s">
        <v>55</v>
      </c>
      <c r="B133" s="12" t="s">
        <v>21</v>
      </c>
      <c r="C133" s="28">
        <f t="shared" si="96"/>
        <v>3.5714285714285712E-2</v>
      </c>
      <c r="D133" s="28">
        <f t="shared" si="96"/>
        <v>-0.1</v>
      </c>
      <c r="E133" s="28">
        <f t="shared" si="96"/>
        <v>-6.4516129032258063E-2</v>
      </c>
      <c r="F133" s="28">
        <f t="shared" si="96"/>
        <v>-0.16666666666666666</v>
      </c>
      <c r="G133" s="28">
        <f t="shared" si="96"/>
        <v>-4.6511627906976744E-2</v>
      </c>
      <c r="H133" s="28">
        <f t="shared" si="96"/>
        <v>2.6315789473684209E-2</v>
      </c>
      <c r="I133" s="28">
        <f t="shared" si="96"/>
        <v>0.14893617021276595</v>
      </c>
      <c r="J133" s="28">
        <f t="shared" si="96"/>
        <v>0.1276595744680851</v>
      </c>
      <c r="K133" s="28">
        <f t="shared" si="96"/>
        <v>9.0909090909090912E-2</v>
      </c>
      <c r="L133" s="28">
        <f t="shared" si="96"/>
        <v>-6.8181818181818177E-2</v>
      </c>
      <c r="M133" s="28">
        <f t="shared" si="96"/>
        <v>8.6956521739130432E-2</v>
      </c>
      <c r="N133" s="28">
        <f t="shared" si="99"/>
        <v>0.13043478260869565</v>
      </c>
      <c r="O133" s="28">
        <f t="shared" si="99"/>
        <v>0.11290322580645161</v>
      </c>
      <c r="P133" s="28">
        <f t="shared" si="99"/>
        <v>2.1276595744680851E-2</v>
      </c>
      <c r="Q133" s="28">
        <f t="shared" si="99"/>
        <v>0</v>
      </c>
      <c r="R133" s="28">
        <f t="shared" si="99"/>
        <v>7.6923076923076927E-2</v>
      </c>
      <c r="S133" s="28">
        <f t="shared" si="99"/>
        <v>-5.5555555555555552E-2</v>
      </c>
      <c r="T133" s="28">
        <f t="shared" si="99"/>
        <v>0.46835443037974683</v>
      </c>
      <c r="U133" s="63">
        <f t="shared" si="98"/>
        <v>2.0976312720980713E-2</v>
      </c>
    </row>
    <row r="134" spans="1:29" ht="18" thickBot="1" x14ac:dyDescent="0.25">
      <c r="A134" s="22" t="s">
        <v>56</v>
      </c>
      <c r="B134" s="12" t="s">
        <v>21</v>
      </c>
      <c r="C134" s="29">
        <f t="shared" si="96"/>
        <v>0</v>
      </c>
      <c r="D134" s="29">
        <f t="shared" si="96"/>
        <v>3.7037037037037035E-2</v>
      </c>
      <c r="E134" s="28">
        <f t="shared" si="96"/>
        <v>0.22727272727272727</v>
      </c>
      <c r="F134" s="28">
        <f t="shared" si="96"/>
        <v>-3.0303030303030304E-2</v>
      </c>
      <c r="G134" s="28">
        <f t="shared" si="96"/>
        <v>3.5714285714285712E-2</v>
      </c>
      <c r="H134" s="28">
        <f t="shared" si="96"/>
        <v>6.6666666666666666E-2</v>
      </c>
      <c r="I134" s="28">
        <f>(H83-I84)/H83</f>
        <v>0.24324324324324326</v>
      </c>
      <c r="J134" s="29">
        <f t="shared" si="96"/>
        <v>0</v>
      </c>
      <c r="K134" s="29">
        <f t="shared" si="96"/>
        <v>7.3170731707317069E-2</v>
      </c>
      <c r="L134" s="29">
        <f t="shared" si="96"/>
        <v>0.24</v>
      </c>
      <c r="M134" s="29">
        <f t="shared" si="96"/>
        <v>0.1702127659574468</v>
      </c>
      <c r="N134" s="29">
        <f t="shared" si="99"/>
        <v>-0.19047619047619047</v>
      </c>
      <c r="O134" s="29">
        <f t="shared" si="99"/>
        <v>0.3</v>
      </c>
      <c r="P134" s="29">
        <f t="shared" si="99"/>
        <v>-5.4545454545454543E-2</v>
      </c>
      <c r="Q134" s="29">
        <f t="shared" si="99"/>
        <v>4.3478260869565216E-2</v>
      </c>
      <c r="R134" s="29">
        <f t="shared" si="99"/>
        <v>7.8431372549019607E-2</v>
      </c>
      <c r="S134" s="29">
        <f t="shared" si="99"/>
        <v>-6.6666666666666666E-2</v>
      </c>
      <c r="T134" s="29">
        <f t="shared" si="99"/>
        <v>0.28947368421052633</v>
      </c>
      <c r="U134" s="63">
        <f t="shared" si="98"/>
        <v>6.9013867589762745E-2</v>
      </c>
    </row>
    <row r="135" spans="1:29" ht="18" thickBot="1" x14ac:dyDescent="0.25">
      <c r="A135" s="22" t="s">
        <v>57</v>
      </c>
      <c r="B135" s="12" t="s">
        <v>21</v>
      </c>
      <c r="C135" s="28">
        <f t="shared" si="96"/>
        <v>0.21739130434782608</v>
      </c>
      <c r="D135" s="29">
        <f t="shared" si="96"/>
        <v>0.38095238095238093</v>
      </c>
      <c r="E135" s="28">
        <f t="shared" si="96"/>
        <v>3.8461538461538464E-2</v>
      </c>
      <c r="F135" s="28">
        <f t="shared" si="96"/>
        <v>-0.23529411764705882</v>
      </c>
      <c r="G135" s="28">
        <f t="shared" si="96"/>
        <v>0.11764705882352941</v>
      </c>
      <c r="H135" s="28">
        <f t="shared" si="96"/>
        <v>3.7037037037037035E-2</v>
      </c>
      <c r="I135" s="28">
        <f t="shared" si="96"/>
        <v>0.23809523809523808</v>
      </c>
      <c r="J135" s="28">
        <f t="shared" si="96"/>
        <v>0.2857142857142857</v>
      </c>
      <c r="K135" s="28">
        <f t="shared" si="96"/>
        <v>0.25</v>
      </c>
      <c r="L135" s="28">
        <f t="shared" si="96"/>
        <v>0.10526315789473684</v>
      </c>
      <c r="M135" s="28">
        <f t="shared" si="96"/>
        <v>5.2631578947368418E-2</v>
      </c>
      <c r="N135" s="28">
        <f t="shared" si="99"/>
        <v>0.23076923076923078</v>
      </c>
      <c r="O135" s="28">
        <f t="shared" si="99"/>
        <v>0.2</v>
      </c>
      <c r="P135" s="28">
        <f t="shared" si="99"/>
        <v>0</v>
      </c>
      <c r="Q135" s="28">
        <f t="shared" si="99"/>
        <v>0.13793103448275862</v>
      </c>
      <c r="R135" s="28">
        <f t="shared" si="99"/>
        <v>0.18181818181818182</v>
      </c>
      <c r="S135" s="28">
        <f t="shared" si="99"/>
        <v>-4.2553191489361701E-2</v>
      </c>
      <c r="T135" s="28">
        <f t="shared" si="99"/>
        <v>0.296875</v>
      </c>
      <c r="U135" s="63">
        <f t="shared" si="98"/>
        <v>0.12916851283574654</v>
      </c>
    </row>
    <row r="136" spans="1:29" ht="18" thickBot="1" x14ac:dyDescent="0.25">
      <c r="A136" s="22" t="s">
        <v>58</v>
      </c>
      <c r="B136" s="12" t="s">
        <v>21</v>
      </c>
      <c r="C136" s="28">
        <f t="shared" si="96"/>
        <v>5.8823529411764705E-2</v>
      </c>
      <c r="D136" s="28">
        <f t="shared" si="96"/>
        <v>5.5555555555555552E-2</v>
      </c>
      <c r="E136" s="28">
        <f t="shared" si="96"/>
        <v>-0.23076923076923078</v>
      </c>
      <c r="F136" s="28">
        <f t="shared" si="96"/>
        <v>-0.12</v>
      </c>
      <c r="G136" s="28">
        <f t="shared" si="96"/>
        <v>9.5238095238095233E-2</v>
      </c>
      <c r="H136" s="28">
        <f t="shared" si="96"/>
        <v>-3.3333333333333333E-2</v>
      </c>
      <c r="I136" s="28">
        <f t="shared" si="96"/>
        <v>0.15384615384615385</v>
      </c>
      <c r="J136" s="28">
        <f t="shared" si="96"/>
        <v>0.1875</v>
      </c>
      <c r="K136" s="28">
        <f t="shared" si="96"/>
        <v>-0.15</v>
      </c>
      <c r="L136" s="28">
        <f t="shared" si="96"/>
        <v>0.23333333333333334</v>
      </c>
      <c r="M136" s="28">
        <f t="shared" si="96"/>
        <v>0.23529411764705882</v>
      </c>
      <c r="N136" s="28">
        <f t="shared" si="99"/>
        <v>0.3888888888888889</v>
      </c>
      <c r="O136" s="28">
        <f t="shared" si="99"/>
        <v>3.3333333333333333E-2</v>
      </c>
      <c r="P136" s="28">
        <f t="shared" si="99"/>
        <v>0.125</v>
      </c>
      <c r="Q136" s="28">
        <f t="shared" si="99"/>
        <v>-0.10714285714285714</v>
      </c>
      <c r="R136" s="28">
        <f t="shared" si="99"/>
        <v>0.14000000000000001</v>
      </c>
      <c r="S136" s="28">
        <f t="shared" si="99"/>
        <v>0</v>
      </c>
      <c r="T136" s="28">
        <f t="shared" si="99"/>
        <v>0.22448979591836735</v>
      </c>
      <c r="U136" s="63">
        <f t="shared" si="98"/>
        <v>6.2680446235809567E-2</v>
      </c>
    </row>
    <row r="137" spans="1:29" ht="18" thickBot="1" x14ac:dyDescent="0.25">
      <c r="A137" s="24" t="s">
        <v>59</v>
      </c>
      <c r="B137" s="25"/>
      <c r="C137" s="30"/>
      <c r="D137" s="30"/>
      <c r="E137" s="30"/>
      <c r="F137" s="30">
        <f t="shared" ref="F137:J137" si="100">(B75-F79)/B75</f>
        <v>0.20754716981132076</v>
      </c>
      <c r="G137" s="30">
        <f t="shared" si="100"/>
        <v>0.23728813559322035</v>
      </c>
      <c r="H137" s="30">
        <f t="shared" si="100"/>
        <v>0.32727272727272727</v>
      </c>
      <c r="I137" s="30">
        <f t="shared" si="100"/>
        <v>0.14583333333333334</v>
      </c>
      <c r="J137" s="30">
        <f t="shared" si="100"/>
        <v>0.22</v>
      </c>
      <c r="K137" s="30">
        <f>(G75-K79)/G75</f>
        <v>0.36764705882352944</v>
      </c>
      <c r="L137" s="30">
        <f>(H75-L79)/H75</f>
        <v>0.23214285714285715</v>
      </c>
      <c r="M137" s="30">
        <f>(I75-M79)/I75</f>
        <v>0.18333333333333332</v>
      </c>
      <c r="N137" s="30">
        <f t="shared" ref="N137:Q137" si="101">(J75-N79)/J75</f>
        <v>0</v>
      </c>
      <c r="O137" s="30">
        <f t="shared" si="101"/>
        <v>8.6206896551724144E-2</v>
      </c>
      <c r="P137" s="30">
        <f t="shared" si="101"/>
        <v>8.6206896551724144E-2</v>
      </c>
      <c r="Q137" s="30">
        <f t="shared" si="101"/>
        <v>0.109375</v>
      </c>
      <c r="R137" s="30">
        <f>(N75-R79)/N75</f>
        <v>9.375E-2</v>
      </c>
      <c r="S137" s="30">
        <f>(O75-S79)/O75</f>
        <v>0.1044776119402985</v>
      </c>
      <c r="T137" s="30">
        <f>(P75-T79)/P75</f>
        <v>2.4096385542168676E-2</v>
      </c>
      <c r="U137" s="63">
        <f t="shared" si="98"/>
        <v>0.17150578716814777</v>
      </c>
    </row>
    <row r="138" spans="1:29" ht="35" thickBot="1" x14ac:dyDescent="0.25">
      <c r="A138" s="31" t="s">
        <v>76</v>
      </c>
      <c r="B138" s="32"/>
      <c r="C138" s="33"/>
      <c r="D138" s="33"/>
      <c r="E138" s="33"/>
      <c r="F138" s="33"/>
      <c r="G138" s="33"/>
      <c r="H138" s="33"/>
      <c r="I138" s="33"/>
      <c r="J138" s="33">
        <f t="shared" ref="J138:T138" si="102">AVERAGE(F137:J137)</f>
        <v>0.22758827320212033</v>
      </c>
      <c r="K138" s="33">
        <f t="shared" si="102"/>
        <v>0.25960825100456209</v>
      </c>
      <c r="L138" s="33">
        <f t="shared" si="102"/>
        <v>0.25857919531448947</v>
      </c>
      <c r="M138" s="33">
        <f t="shared" si="102"/>
        <v>0.22979131652661064</v>
      </c>
      <c r="N138" s="33">
        <f t="shared" si="102"/>
        <v>0.20062464985994399</v>
      </c>
      <c r="O138" s="33">
        <f t="shared" si="102"/>
        <v>0.17386602917028884</v>
      </c>
      <c r="P138" s="33">
        <f t="shared" si="102"/>
        <v>0.11757799671592775</v>
      </c>
      <c r="Q138" s="33">
        <f t="shared" si="102"/>
        <v>9.3024425287356313E-2</v>
      </c>
      <c r="R138" s="33">
        <f t="shared" si="102"/>
        <v>7.5107758620689663E-2</v>
      </c>
      <c r="S138" s="33">
        <f t="shared" si="102"/>
        <v>9.6003281008749358E-2</v>
      </c>
      <c r="T138" s="33">
        <f t="shared" si="102"/>
        <v>8.3581178806838269E-2</v>
      </c>
      <c r="U138" s="63">
        <f t="shared" si="98"/>
        <v>0.17317711767107385</v>
      </c>
    </row>
    <row r="139" spans="1:29" ht="18" thickBot="1" x14ac:dyDescent="0.25">
      <c r="A139" s="24" t="s">
        <v>60</v>
      </c>
      <c r="B139" s="18"/>
      <c r="C139" s="18"/>
      <c r="D139" s="18"/>
      <c r="E139" s="18"/>
      <c r="F139" s="18"/>
      <c r="G139" s="38">
        <f>(B81-G86)/B81</f>
        <v>0.05</v>
      </c>
      <c r="H139" s="38">
        <f t="shared" ref="H139:L139" si="103">(C81-H86)/C81</f>
        <v>-0.19230769230769232</v>
      </c>
      <c r="I139" s="38">
        <f t="shared" si="103"/>
        <v>8.3333333333333329E-2</v>
      </c>
      <c r="J139" s="38">
        <f t="shared" si="103"/>
        <v>0.33333333333333331</v>
      </c>
      <c r="K139" s="38">
        <f t="shared" si="103"/>
        <v>0.42499999999999999</v>
      </c>
      <c r="L139" s="38">
        <f t="shared" si="103"/>
        <v>0.54</v>
      </c>
      <c r="M139" s="38">
        <f>(H81-M86)/H81</f>
        <v>0.50943396226415094</v>
      </c>
      <c r="N139" s="38">
        <f t="shared" ref="N139" si="104">(I81-N86)/I81</f>
        <v>0.65625</v>
      </c>
      <c r="O139" s="38">
        <f t="shared" ref="O139:T139" si="105">(J81-O86)/J81</f>
        <v>0.40816326530612246</v>
      </c>
      <c r="P139" s="38">
        <f t="shared" si="105"/>
        <v>0.3</v>
      </c>
      <c r="Q139" s="38">
        <f t="shared" si="105"/>
        <v>0.44642857142857145</v>
      </c>
      <c r="R139" s="38">
        <f t="shared" si="105"/>
        <v>0.21818181818181817</v>
      </c>
      <c r="S139" s="38">
        <f t="shared" si="105"/>
        <v>0.36842105263157893</v>
      </c>
      <c r="T139" s="38">
        <f t="shared" si="105"/>
        <v>0.32142857142857145</v>
      </c>
      <c r="U139" s="63">
        <f t="shared" si="98"/>
        <v>0.31894135724393968</v>
      </c>
    </row>
    <row r="140" spans="1:29" ht="35" thickBot="1" x14ac:dyDescent="0.25">
      <c r="A140" s="34" t="s">
        <v>77</v>
      </c>
      <c r="B140" s="35"/>
      <c r="C140" s="35"/>
      <c r="D140" s="35"/>
      <c r="E140" s="35"/>
      <c r="F140" s="35"/>
      <c r="G140" s="35"/>
      <c r="H140" s="35"/>
      <c r="I140" s="35"/>
      <c r="J140" s="33"/>
      <c r="K140" s="33">
        <f>AVERAGE(G139:K139)</f>
        <v>0.13987179487179485</v>
      </c>
      <c r="L140" s="33">
        <f>AVERAGE(H139:L139)</f>
        <v>0.23787179487179486</v>
      </c>
      <c r="M140" s="33">
        <f>AVERAGE(I139:M139)</f>
        <v>0.37822012578616349</v>
      </c>
      <c r="N140" s="33">
        <f t="shared" ref="N140:O140" si="106">AVERAGE(J139:N139)</f>
        <v>0.49280345911949686</v>
      </c>
      <c r="O140" s="33">
        <f t="shared" si="106"/>
        <v>0.50776944551405467</v>
      </c>
      <c r="P140" s="33">
        <f>AVERAGE(L139:P139)</f>
        <v>0.48276944551405465</v>
      </c>
      <c r="Q140" s="33">
        <f>AVERAGE(M139:Q139)</f>
        <v>0.46405515979976897</v>
      </c>
      <c r="R140" s="33">
        <f>AVERAGE(N139:R139)</f>
        <v>0.40580473098330244</v>
      </c>
      <c r="S140" s="33">
        <f>AVERAGE(O139:S139)</f>
        <v>0.34823894150961821</v>
      </c>
      <c r="T140" s="33">
        <f>AVERAGE(P139:T139)</f>
        <v>0.33089200273410796</v>
      </c>
      <c r="U140" s="63">
        <f t="shared" si="98"/>
        <v>0.38415609977444992</v>
      </c>
    </row>
    <row r="142" spans="1:29" ht="16" x14ac:dyDescent="0.2">
      <c r="A142" s="9"/>
    </row>
  </sheetData>
  <mergeCells count="48">
    <mergeCell ref="Z126:AC126"/>
    <mergeCell ref="Z127:AC127"/>
    <mergeCell ref="Z128:AC128"/>
    <mergeCell ref="Z129:AC131"/>
    <mergeCell ref="Z108:AC108"/>
    <mergeCell ref="Z109:AC109"/>
    <mergeCell ref="Z110:AC112"/>
    <mergeCell ref="Z124:AC124"/>
    <mergeCell ref="Z125:AC125"/>
    <mergeCell ref="Z57:AC57"/>
    <mergeCell ref="Z58:AC60"/>
    <mergeCell ref="Z105:AC105"/>
    <mergeCell ref="Z106:AC106"/>
    <mergeCell ref="Z107:AC107"/>
    <mergeCell ref="Z39:AC41"/>
    <mergeCell ref="Z53:AC53"/>
    <mergeCell ref="Z54:AC54"/>
    <mergeCell ref="Z55:AC55"/>
    <mergeCell ref="Z56:AC56"/>
    <mergeCell ref="Z34:AC34"/>
    <mergeCell ref="Z35:AC35"/>
    <mergeCell ref="Z36:AC36"/>
    <mergeCell ref="Z37:AC37"/>
    <mergeCell ref="Z38:AC38"/>
    <mergeCell ref="V129:Y131"/>
    <mergeCell ref="V105:Y105"/>
    <mergeCell ref="V106:Y106"/>
    <mergeCell ref="V107:Y107"/>
    <mergeCell ref="V108:Y108"/>
    <mergeCell ref="V109:Y109"/>
    <mergeCell ref="V110:Y112"/>
    <mergeCell ref="V124:Y124"/>
    <mergeCell ref="V125:Y125"/>
    <mergeCell ref="V126:Y126"/>
    <mergeCell ref="V127:Y127"/>
    <mergeCell ref="V128:Y128"/>
    <mergeCell ref="V58:Y60"/>
    <mergeCell ref="V34:Y34"/>
    <mergeCell ref="V35:Y35"/>
    <mergeCell ref="V36:Y36"/>
    <mergeCell ref="V37:Y37"/>
    <mergeCell ref="V38:Y38"/>
    <mergeCell ref="V39:Y41"/>
    <mergeCell ref="V53:Y53"/>
    <mergeCell ref="V54:Y54"/>
    <mergeCell ref="V55:Y55"/>
    <mergeCell ref="V56:Y56"/>
    <mergeCell ref="V57:Y57"/>
  </mergeCells>
  <phoneticPr fontId="18" type="noConversion"/>
  <conditionalFormatting sqref="C35:H47">
    <cfRule type="cellIs" dxfId="23" priority="29" operator="between">
      <formula>-4000</formula>
      <formula>-4099</formula>
    </cfRule>
    <cfRule type="cellIs" dxfId="22" priority="30" operator="between">
      <formula>-4100</formula>
      <formula>-99999999999999</formula>
    </cfRule>
    <cfRule type="cellIs" dxfId="21" priority="31" operator="between">
      <formula>380</formula>
      <formula>99999999999</formula>
    </cfRule>
    <cfRule type="cellIs" dxfId="20" priority="32" operator="between">
      <formula>320</formula>
      <formula>379</formula>
    </cfRule>
  </conditionalFormatting>
  <conditionalFormatting sqref="U54:U69 C54:T65">
    <cfRule type="cellIs" dxfId="19" priority="25" operator="between">
      <formula>0.13</formula>
      <formula>9999999999999</formula>
    </cfRule>
    <cfRule type="cellIs" dxfId="18" priority="26" operator="between">
      <formula>0.11</formula>
      <formula>0.129999999999999</formula>
    </cfRule>
    <cfRule type="cellIs" dxfId="17" priority="27" operator="between">
      <formula>-0.46</formula>
      <formula>-0.53999999999999</formula>
    </cfRule>
    <cfRule type="cellIs" dxfId="16" priority="28" operator="between">
      <formula>-0.54</formula>
      <formula>-999999</formula>
    </cfRule>
  </conditionalFormatting>
  <conditionalFormatting sqref="C106:L118">
    <cfRule type="cellIs" dxfId="15" priority="21" operator="between">
      <formula>9</formula>
      <formula>999999999999999</formula>
    </cfRule>
    <cfRule type="cellIs" dxfId="14" priority="22" operator="between">
      <formula>6</formula>
      <formula>8</formula>
    </cfRule>
    <cfRule type="cellIs" dxfId="13" priority="23" operator="between">
      <formula>-48</formula>
      <formula>-53</formula>
    </cfRule>
    <cfRule type="cellIs" dxfId="12" priority="24" operator="between">
      <formula>-54</formula>
      <formula>-99999999999999900</formula>
    </cfRule>
  </conditionalFormatting>
  <conditionalFormatting sqref="C125:L136">
    <cfRule type="cellIs" dxfId="11" priority="17" operator="between">
      <formula>0.22</formula>
      <formula>99999999999999</formula>
    </cfRule>
    <cfRule type="cellIs" dxfId="10" priority="18" operator="between">
      <formula>0.15</formula>
      <formula>0.219999999999999</formula>
    </cfRule>
    <cfRule type="cellIs" dxfId="9" priority="19" operator="between">
      <formula>-0.34</formula>
      <formula>-0.479999999999999</formula>
    </cfRule>
    <cfRule type="cellIs" dxfId="8" priority="20" operator="between">
      <formula>-0.48</formula>
      <formula>-99999999999999</formula>
    </cfRule>
  </conditionalFormatting>
  <conditionalFormatting sqref="M106:T118">
    <cfRule type="cellIs" dxfId="7" priority="5" operator="between">
      <formula>9</formula>
      <formula>999999999999999</formula>
    </cfRule>
    <cfRule type="cellIs" dxfId="6" priority="6" operator="between">
      <formula>6</formula>
      <formula>8</formula>
    </cfRule>
    <cfRule type="cellIs" dxfId="5" priority="7" operator="between">
      <formula>-48</formula>
      <formula>-53</formula>
    </cfRule>
    <cfRule type="cellIs" dxfId="4" priority="8" operator="between">
      <formula>-54</formula>
      <formula>-99999999999999900</formula>
    </cfRule>
  </conditionalFormatting>
  <conditionalFormatting sqref="M125:T136">
    <cfRule type="cellIs" dxfId="3" priority="1" operator="between">
      <formula>0.22</formula>
      <formula>99999999999999</formula>
    </cfRule>
    <cfRule type="cellIs" dxfId="2" priority="2" operator="between">
      <formula>0.15</formula>
      <formula>0.219999999999999</formula>
    </cfRule>
    <cfRule type="cellIs" dxfId="1" priority="3" operator="between">
      <formula>-0.34</formula>
      <formula>-0.479999999999999</formula>
    </cfRule>
    <cfRule type="cellIs" dxfId="0" priority="4" operator="between">
      <formula>-0.48</formula>
      <formula>-99999999999999</formula>
    </cfRule>
  </conditionalFormatting>
  <pageMargins left="0.7" right="0.7" top="0.75" bottom="0.75" header="0.3" footer="0.3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0A619-CAF1-464D-A863-BF912E16A05A}">
  <dimension ref="A1:N3"/>
  <sheetViews>
    <sheetView topLeftCell="A27" zoomScale="134" workbookViewId="0">
      <selection activeCell="L42" sqref="L42"/>
    </sheetView>
  </sheetViews>
  <sheetFormatPr baseColWidth="10" defaultColWidth="11.5" defaultRowHeight="15" x14ac:dyDescent="0.2"/>
  <sheetData>
    <row r="1" spans="1:14" ht="16" thickBot="1" x14ac:dyDescent="0.25">
      <c r="A1" t="s">
        <v>101</v>
      </c>
    </row>
    <row r="2" spans="1:14" ht="18" thickBot="1" x14ac:dyDescent="0.25">
      <c r="A2" t="s">
        <v>28</v>
      </c>
      <c r="B2" s="69" t="s">
        <v>41</v>
      </c>
      <c r="C2" s="70" t="s">
        <v>43</v>
      </c>
      <c r="D2" s="68" t="s">
        <v>45</v>
      </c>
      <c r="E2" s="22" t="s">
        <v>47</v>
      </c>
      <c r="F2" s="22" t="s">
        <v>49</v>
      </c>
      <c r="G2" s="22" t="s">
        <v>51</v>
      </c>
      <c r="H2" s="22" t="s">
        <v>52</v>
      </c>
      <c r="I2" s="22" t="s">
        <v>53</v>
      </c>
      <c r="J2" s="22" t="s">
        <v>54</v>
      </c>
      <c r="K2" s="22" t="s">
        <v>55</v>
      </c>
      <c r="L2" s="22" t="s">
        <v>56</v>
      </c>
      <c r="M2" s="22" t="s">
        <v>57</v>
      </c>
      <c r="N2" s="22" t="s">
        <v>58</v>
      </c>
    </row>
    <row r="3" spans="1:14" x14ac:dyDescent="0.2">
      <c r="A3" t="s">
        <v>88</v>
      </c>
      <c r="B3">
        <v>-4264</v>
      </c>
      <c r="C3">
        <v>-252</v>
      </c>
      <c r="D3">
        <v>278</v>
      </c>
      <c r="E3">
        <v>117</v>
      </c>
      <c r="F3">
        <v>102</v>
      </c>
      <c r="G3">
        <v>-10</v>
      </c>
      <c r="H3">
        <v>-1262</v>
      </c>
      <c r="I3">
        <v>203</v>
      </c>
      <c r="J3">
        <v>876</v>
      </c>
      <c r="K3">
        <v>437</v>
      </c>
      <c r="L3">
        <v>655</v>
      </c>
      <c r="M3">
        <v>214</v>
      </c>
      <c r="N3">
        <v>185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U21" sqref="U21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B1" workbookViewId="0">
      <selection activeCell="S13" sqref="S13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84A5B-781E-FD4D-823D-251C9B189277}">
  <dimension ref="A1"/>
  <sheetViews>
    <sheetView topLeftCell="A50" workbookViewId="0">
      <selection activeCell="Q13" sqref="Q13"/>
    </sheetView>
  </sheetViews>
  <sheetFormatPr baseColWidth="10" defaultColWidth="11.5" defaultRowHeight="15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21BDB-040A-984F-AB8F-EB24CB0EE263}">
  <dimension ref="A1"/>
  <sheetViews>
    <sheetView tabSelected="1" workbookViewId="0">
      <selection activeCell="N25" sqref="N25"/>
    </sheetView>
  </sheetViews>
  <sheetFormatPr baseColWidth="10" defaultColWidth="11.5"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Graph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2022-07-22T17:54:26Z</dcterms:modified>
</cp:coreProperties>
</file>